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0" yWindow="0" windowWidth="17490" windowHeight="7755" firstSheet="1" activeTab="6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بعد از اجرا" sheetId="4" r:id="rId7"/>
    <sheet name="هزینه های پشتیبانی" sheetId="6" r:id="rId8"/>
  </sheets>
  <definedNames>
    <definedName name="_xlnm.Print_Area" localSheetId="1">' روکش برآورد '!$A$1:$F$15</definedName>
    <definedName name="_xlnm.Print_Area" localSheetId="5">'فنی کارگاهی'!$A$1:$E$9</definedName>
    <definedName name="_xlnm.Print_Area" localSheetId="6">'نظارت بعد از اجرا'!$A$1:$F$20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محاسبات'!$A$1:$F$22</definedName>
    <definedName name="_xlnm.Print_Area" localSheetId="7">'هزینه های پشتیبانی'!$A$1:$F$12</definedName>
    <definedName name="_xlnm.Print_Titles" localSheetId="6">'نظارت بعد از اجرا'!$3:$4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'!$A$1:$F$15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بعد از اجرا'!$A$2:$F$20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محاسبات'!$A$1:$F$22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بعد از اجرا'!$3:$4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'!$A$1:$F$15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بعد از اجرا'!$A$2:$F$20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محاسبات'!$A$1:$F$22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بعد از اجرا'!$3:$4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'!$A$1:$F$15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بعد از اجرا'!$A$2:$F$20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محاسبات'!$A$1:$F$22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بعد از اجرا'!$3:$4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1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0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3" i="9" s="1"/>
  <c r="F54" i="1" l="1"/>
  <c r="F8" i="9" s="1"/>
  <c r="F12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9" i="9" l="1"/>
  <c r="F14" i="9" s="1"/>
  <c r="F15" i="9" s="1"/>
</calcChain>
</file>

<file path=xl/sharedStrings.xml><?xml version="1.0" encoding="utf-8"?>
<sst xmlns="http://schemas.openxmlformats.org/spreadsheetml/2006/main" count="458" uniqueCount="302">
  <si>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</si>
  <si>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</si>
  <si>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</si>
  <si>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</si>
  <si>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</si>
  <si>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</si>
  <si>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</si>
  <si>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</si>
  <si>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</si>
  <si>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</si>
  <si>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</si>
  <si>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</si>
  <si>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</si>
  <si>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</si>
  <si>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</si>
  <si>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</si>
  <si>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</si>
  <si>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</si>
  <si>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</si>
  <si>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</si>
  <si>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</si>
  <si>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</si>
  <si>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</si>
  <si>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</si>
  <si>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</si>
  <si>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</si>
  <si>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</si>
  <si>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</si>
  <si>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</si>
  <si>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</si>
  <si>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</si>
  <si>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</si>
  <si>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</si>
  <si>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</si>
  <si>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</si>
  <si>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</si>
  <si>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</si>
  <si>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</si>
  <si>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</si>
  <si>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</si>
  <si>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</si>
  <si>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</si>
  <si>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</si>
  <si>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</si>
  <si>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</si>
  <si>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</si>
  <si>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</si>
  <si>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</si>
  <si>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</si>
  <si>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</si>
  <si>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</si>
  <si>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</si>
  <si>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</si>
  <si>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</si>
  <si>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</si>
  <si>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</si>
  <si>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</si>
  <si>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</si>
  <si>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</si>
  <si>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</si>
  <si>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</si>
  <si>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</si>
  <si>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</si>
  <si>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</si>
  <si>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</si>
  <si>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</si>
  <si>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</si>
  <si>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</si>
  <si>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</si>
  <si>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</si>
  <si>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</si>
  <si>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</si>
  <si>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</si>
  <si>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</si>
  <si>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</si>
  <si>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</si>
  <si>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</si>
  <si>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</si>
  <si>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</si>
  <si>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</si>
  <si>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مدت پیمان طبق قرارداد (T)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</si>
  <si>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</si>
  <si>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</si>
  <si>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</si>
  <si>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</si>
  <si>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</si>
  <si>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</si>
  <si>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</si>
  <si>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</si>
  <si>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</si>
  <si>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</si>
  <si>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</si>
  <si>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</si>
  <si>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</si>
  <si>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</si>
  <si>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</si>
  <si>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</si>
  <si>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</si>
  <si>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</si>
  <si>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</si>
  <si>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</si>
  <si>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</si>
  <si>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</si>
  <si>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</si>
  <si>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</si>
  <si>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</si>
  <si>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</si>
  <si>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</si>
  <si>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</si>
  <si>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</si>
  <si>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</si>
  <si>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</si>
  <si>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</si>
  <si>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</si>
  <si>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</si>
  <si>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</si>
  <si>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</si>
  <si>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</si>
  <si>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</si>
  <si>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</si>
  <si>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</si>
  <si>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</si>
  <si>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</si>
  <si>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</si>
  <si>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</si>
  <si>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</si>
  <si>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</si>
  <si>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</si>
  <si>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</si>
  <si>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</si>
  <si>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</si>
  <si>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</si>
  <si>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</si>
  <si>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</si>
  <si>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</si>
  <si>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</si>
  <si>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</si>
  <si>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</si>
  <si>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</si>
  <si>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</si>
  <si>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</si>
  <si>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</si>
  <si>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</si>
  <si>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</si>
  <si>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</si>
  <si>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</si>
  <si>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</si>
  <si>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</si>
  <si>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</si>
  <si>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</si>
  <si>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</si>
  <si>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</si>
  <si>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</si>
  <si>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</si>
  <si>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</si>
  <si>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</si>
  <si>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</si>
  <si>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</si>
  <si>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</si>
  <si>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</si>
  <si>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</si>
  <si>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</si>
  <si>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</si>
  <si>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</si>
  <si>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</si>
  <si>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</si>
  <si>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</si>
  <si>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</si>
  <si>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</si>
  <si>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</si>
  <si>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</si>
  <si>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</si>
  <si>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</si>
  <si>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</si>
  <si>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</si>
  <si>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</si>
  <si>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</si>
  <si>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</si>
  <si>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</si>
  <si>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</si>
  <si>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</si>
  <si>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</si>
  <si>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</si>
  <si>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</si>
  <si>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</si>
  <si>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</si>
  <si>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</si>
  <si>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</si>
  <si>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</si>
  <si>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</si>
  <si>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</si>
  <si>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</si>
  <si>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</si>
  <si>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</si>
  <si>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</si>
  <si>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</si>
  <si>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</si>
  <si>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</si>
  <si>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</si>
  <si>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</si>
  <si>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</si>
  <si>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</si>
  <si>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</si>
  <si>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</si>
  <si>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</si>
  <si>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</si>
  <si>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</si>
  <si>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</si>
  <si>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</si>
  <si>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</si>
  <si>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</si>
  <si>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</si>
  <si>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</si>
  <si>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</si>
  <si>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</si>
  <si>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</si>
  <si>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</si>
  <si>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</si>
  <si>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</si>
  <si>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</si>
  <si>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</si>
  <si>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</si>
  <si>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</si>
  <si>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</si>
  <si>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</si>
  <si>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</si>
  <si>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</si>
  <si>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</si>
  <si>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</si>
  <si>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</si>
  <si>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</si>
  <si>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</si>
  <si>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</si>
  <si>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</si>
  <si>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</si>
  <si>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</si>
  <si>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</si>
  <si>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</si>
  <si>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</si>
  <si>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</si>
  <si>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</si>
  <si>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</si>
  <si>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</si>
  <si>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</si>
  <si>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</si>
  <si>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</si>
  <si>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</si>
  <si>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فصل "حمل" یا "حمل و نقل" (تبصره 3)</t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</si>
  <si>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</si>
  <si>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</si>
  <si>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</si>
  <si>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</si>
  <si>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</si>
  <si>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</si>
  <si>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</si>
  <si>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</si>
  <si>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</si>
  <si>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</si>
  <si>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</si>
  <si>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</si>
  <si>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</si>
  <si>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</si>
  <si>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</si>
  <si>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</si>
  <si>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</si>
  <si>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</si>
  <si>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</si>
  <si>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</si>
  <si>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</si>
  <si>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</si>
  <si>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</si>
  <si>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</si>
  <si>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</si>
  <si>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</si>
  <si>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</si>
  <si>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</si>
  <si>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</si>
  <si>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</si>
  <si>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</si>
  <si>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</si>
  <si>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</si>
  <si>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</si>
  <si>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</si>
  <si>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</si>
  <si>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</si>
  <si>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</si>
  <si>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</si>
  <si>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مبلغ برآورد فصول مرتبط با تجهیزات (تبصره 1، جدول شمار 1-2)</t>
  </si>
  <si>
    <t>مبلغ برآورد فصول کارهای فولادی و فولادی سنگین در صورت ساخت در کارخانه</t>
  </si>
  <si>
    <t>مبلغ برآورد فصول 6 و 7 فهرست بهای واحد پایه رشته آبیاری تحت فشار و تمام فصول فهارس بهاي واحد پایه رشته تاسیسات مکانیکی و تاسیسات برقی (تبصره 4)</t>
  </si>
  <si>
    <t>ضریب کاهشی تجهیزات خاص (مطابق با الگوی بند 1-2-7-5 و توافق طرفین)</t>
  </si>
  <si>
    <t>مبلغ برآورد خرید تجهیزات خاص (فهارس ذکر نشده در تبصره‌های بند 1-2-7-5)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</si>
  <si>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</si>
  <si>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</si>
  <si>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t>مبلغ برآورد فصول مرتبط با تجهیزات رشته انتقال و توزیع آب روستایی و فهرست‌بهای واحد پایه رشته تجهیزات آب و فاضلاب (تبصره 2)</t>
  </si>
  <si>
    <t>مبلغ برآورد فصل 15 فهرست راه، راه آهن و باند فرودگاه و راهداری (در صورت لحاظ نمودن قیمت قیر در محاسبات مربوط)(تبصره 5)</t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</si>
  <si>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</si>
  <si>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r>
      <t xml:space="preserve">مبلغ برآورد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(در صورت لحاظ نمودن قیمت قیر در محاسبات مربوط)(تبصره 5)</t>
    </r>
  </si>
  <si>
    <t>مبلغ برآورد کل اجراي کار براساس آخرین فهرست بهاي پایه (براساس فهرست بهای پایه سال 1404)</t>
  </si>
  <si>
    <t>مبلغ برآورد فصول مرتبط با تجهیزات رسته نیرو با ضریب کاهشی 0/1(تبصره6)</t>
  </si>
  <si>
    <t>مبلغ برآورد فصول مرتبط با تجهیزات فهارس بهای خطوط هوایی و زمینی انتقال و فوق توزیع نیروی برق و فهرست‌بهای توزیع نیروی برق با ضریب کاهشی 0/15(تبصره6)</t>
  </si>
  <si>
    <t>مبلغ برآورد فصول مرتبط با تجهیزات فهرست بهای پست‌های انتقال و فوق توزیع نیروی برق با ضریب کاهشی 0/02(تبصره6)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</si>
</sst>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37" fontId="1" fillId="2" borderId="0" xfId="0" applyNumberFormat="1" applyFont="1" applyFill="1" applyBorder="1" applyAlignment="1">
      <alignment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0" fontId="3" fillId="14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39" fontId="14" fillId="12" borderId="10" xfId="0" applyNumberFormat="1" applyFont="1" applyFill="1" applyBorder="1" applyAlignment="1">
      <alignment horizontal="center" vertical="center"/>
    </xf>
    <xf numFmtId="169" fontId="14" fillId="14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right" vertical="center" wrapText="1"/>
    </xf>
    <xf numFmtId="0" fontId="3" fillId="12" borderId="33" xfId="0" applyFont="1" applyFill="1" applyBorder="1" applyAlignment="1">
      <alignment horizontal="right" vertical="center" wrapText="1"/>
    </xf>
    <xf numFmtId="0" fontId="3" fillId="12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10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14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100197</xdr:colOff>
      <xdr:row>34</xdr:row>
      <xdr:rowOff>8659</xdr:rowOff>
    </xdr:from>
    <xdr:to>
      <xdr:col>6</xdr:col>
      <xdr:colOff>453983</xdr:colOff>
      <xdr:row>38</xdr:row>
      <xdr:rowOff>346363</xdr:rowOff>
    </xdr:to>
    <xdr:sp macro="" textlink="">
      <xdr:nvSpPr>
        <xdr:cNvPr id="3" name="Left Brace 2"/>
        <xdr:cNvSpPr/>
      </xdr:nvSpPr>
      <xdr:spPr>
        <a:xfrm>
          <a:off x="11370457150" y="16061459"/>
          <a:ext cx="353786" cy="1861704"/>
        </a:xfrm>
        <a:prstGeom prst="leftBrace">
          <a:avLst>
            <a:gd name="adj1" fmla="val 66025"/>
            <a:gd name="adj2" fmla="val 50000"/>
          </a:avLst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3"/>
  <sheetViews>
    <sheetView rightToLeft="1" view="pageBreakPreview" topLeftCell="A7" zoomScale="80" zoomScaleNormal="100" zoomScaleSheetLayoutView="80" workbookViewId="0">
      <selection activeCell="F10" sqref="F10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7" t="s">
        <v>293</v>
      </c>
      <c r="B1" s="317"/>
      <c r="C1" s="317"/>
      <c r="D1" s="317"/>
      <c r="E1" s="317"/>
      <c r="F1" s="317"/>
      <c r="G1" s="4"/>
      <c r="H1" s="4"/>
      <c r="I1" s="4"/>
    </row>
    <row r="2" spans="1:9" ht="35.1" customHeight="1" thickBot="1" x14ac:dyDescent="0.5">
      <c r="A2" s="317"/>
      <c r="B2" s="317"/>
      <c r="C2" s="317"/>
      <c r="D2" s="317"/>
      <c r="E2" s="317"/>
      <c r="F2" s="317"/>
      <c r="G2" s="4"/>
      <c r="H2" s="4"/>
      <c r="I2" s="4"/>
    </row>
    <row r="3" spans="1:9" ht="35.1" customHeight="1" x14ac:dyDescent="0.45">
      <c r="A3" s="318" t="s">
        <v>270</v>
      </c>
      <c r="B3" s="319"/>
      <c r="C3" s="320"/>
      <c r="D3" s="320"/>
      <c r="E3" s="321"/>
      <c r="F3" s="322"/>
      <c r="G3" s="6"/>
      <c r="H3" s="6"/>
      <c r="I3" s="7"/>
    </row>
    <row r="4" spans="1:9" ht="35.1" customHeight="1" x14ac:dyDescent="0.45">
      <c r="A4" s="50">
        <v>1</v>
      </c>
      <c r="B4" s="326" t="s">
        <v>298</v>
      </c>
      <c r="C4" s="327"/>
      <c r="D4" s="327"/>
      <c r="E4" s="328"/>
      <c r="F4" s="44">
        <v>150000000000</v>
      </c>
      <c r="G4" s="56"/>
      <c r="H4" s="6"/>
      <c r="I4" s="7"/>
    </row>
    <row r="5" spans="1:9" ht="35.1" customHeight="1" x14ac:dyDescent="0.45">
      <c r="A5" s="51">
        <v>2</v>
      </c>
      <c r="B5" s="323" t="s">
        <v>287</v>
      </c>
      <c r="C5" s="324"/>
      <c r="D5" s="324"/>
      <c r="E5" s="325"/>
      <c r="F5" s="45">
        <v>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26" t="s">
        <v>288</v>
      </c>
      <c r="C6" s="327"/>
      <c r="D6" s="327"/>
      <c r="E6" s="328"/>
      <c r="F6" s="44">
        <v>0</v>
      </c>
      <c r="G6" s="42" t="s">
        <v>269</v>
      </c>
      <c r="H6" s="6"/>
      <c r="I6" s="7"/>
    </row>
    <row r="7" spans="1:9" ht="45.75" customHeight="1" x14ac:dyDescent="0.45">
      <c r="A7" s="51">
        <v>4</v>
      </c>
      <c r="B7" s="323" t="s">
        <v>294</v>
      </c>
      <c r="C7" s="324"/>
      <c r="D7" s="324"/>
      <c r="E7" s="325"/>
      <c r="F7" s="45">
        <v>0</v>
      </c>
      <c r="G7" s="42" t="s">
        <v>267</v>
      </c>
      <c r="H7" s="6"/>
      <c r="I7" s="7"/>
    </row>
    <row r="8" spans="1:9" ht="35.1" customHeight="1" x14ac:dyDescent="0.45">
      <c r="A8" s="50">
        <v>5</v>
      </c>
      <c r="B8" s="326" t="s">
        <v>247</v>
      </c>
      <c r="C8" s="327"/>
      <c r="D8" s="327"/>
      <c r="E8" s="328"/>
      <c r="F8" s="44">
        <v>0</v>
      </c>
      <c r="G8" s="42" t="s">
        <v>267</v>
      </c>
      <c r="H8" s="6"/>
      <c r="I8" s="7"/>
    </row>
    <row r="9" spans="1:9" ht="52.5" customHeight="1" x14ac:dyDescent="0.45">
      <c r="A9" s="51">
        <v>6</v>
      </c>
      <c r="B9" s="323" t="s">
        <v>289</v>
      </c>
      <c r="C9" s="324"/>
      <c r="D9" s="324"/>
      <c r="E9" s="325"/>
      <c r="F9" s="45">
        <v>0</v>
      </c>
      <c r="G9" s="42" t="s">
        <v>267</v>
      </c>
      <c r="H9" s="6"/>
      <c r="I9" s="7"/>
    </row>
    <row r="10" spans="1:9" ht="42.75" customHeight="1" x14ac:dyDescent="0.45">
      <c r="A10" s="50">
        <v>7</v>
      </c>
      <c r="B10" s="326" t="s">
        <v>295</v>
      </c>
      <c r="C10" s="327"/>
      <c r="D10" s="327"/>
      <c r="E10" s="328"/>
      <c r="F10" s="44">
        <v>0</v>
      </c>
      <c r="G10" s="42" t="s">
        <v>267</v>
      </c>
      <c r="H10" s="6"/>
      <c r="I10" s="7"/>
    </row>
    <row r="11" spans="1:9" ht="49.5" customHeight="1" x14ac:dyDescent="0.45">
      <c r="A11" s="51">
        <v>8</v>
      </c>
      <c r="B11" s="323" t="s">
        <v>297</v>
      </c>
      <c r="C11" s="324"/>
      <c r="D11" s="324"/>
      <c r="E11" s="325"/>
      <c r="F11" s="45">
        <v>0</v>
      </c>
      <c r="G11" s="42"/>
      <c r="H11" s="6"/>
      <c r="I11" s="7"/>
    </row>
    <row r="12" spans="1:9" ht="35.1" customHeight="1" x14ac:dyDescent="0.45">
      <c r="A12" s="329">
        <v>9</v>
      </c>
      <c r="B12" s="326" t="s">
        <v>291</v>
      </c>
      <c r="C12" s="327"/>
      <c r="D12" s="327"/>
      <c r="E12" s="328"/>
      <c r="F12" s="44">
        <v>0</v>
      </c>
      <c r="G12" s="42" t="s">
        <v>267</v>
      </c>
      <c r="H12" s="6"/>
      <c r="I12" s="7"/>
    </row>
    <row r="13" spans="1:9" ht="35.1" customHeight="1" x14ac:dyDescent="0.45">
      <c r="A13" s="330"/>
      <c r="B13" s="326" t="s">
        <v>290</v>
      </c>
      <c r="C13" s="327"/>
      <c r="D13" s="327"/>
      <c r="E13" s="328"/>
      <c r="F13" s="53">
        <v>0</v>
      </c>
      <c r="G13" s="42"/>
      <c r="H13" s="6"/>
      <c r="I13" s="7"/>
    </row>
    <row r="14" spans="1:9" ht="42.75" customHeight="1" x14ac:dyDescent="0.45">
      <c r="A14" s="313">
        <v>10</v>
      </c>
      <c r="B14" s="323" t="s">
        <v>301</v>
      </c>
      <c r="C14" s="324"/>
      <c r="D14" s="324"/>
      <c r="E14" s="325"/>
      <c r="F14" s="52">
        <v>0</v>
      </c>
      <c r="G14" s="42"/>
      <c r="H14" s="6"/>
      <c r="I14" s="7"/>
    </row>
    <row r="15" spans="1:9" ht="35.25" customHeight="1" x14ac:dyDescent="0.45">
      <c r="A15" s="312">
        <v>11</v>
      </c>
      <c r="B15" s="326" t="s">
        <v>299</v>
      </c>
      <c r="C15" s="327"/>
      <c r="D15" s="327"/>
      <c r="E15" s="328"/>
      <c r="F15" s="53">
        <v>0</v>
      </c>
      <c r="G15" s="42"/>
      <c r="H15" s="6"/>
      <c r="I15" s="7"/>
    </row>
    <row r="16" spans="1:9" ht="48" customHeight="1" x14ac:dyDescent="0.45">
      <c r="A16" s="313">
        <v>12</v>
      </c>
      <c r="B16" s="323" t="s">
        <v>300</v>
      </c>
      <c r="C16" s="324"/>
      <c r="D16" s="324"/>
      <c r="E16" s="325"/>
      <c r="F16" s="52">
        <v>0</v>
      </c>
      <c r="G16" s="42"/>
      <c r="H16" s="6"/>
      <c r="I16" s="7"/>
    </row>
    <row r="17" spans="1:9" s="3" customFormat="1" ht="35.1" customHeight="1" x14ac:dyDescent="0.45">
      <c r="A17" s="50">
        <v>13</v>
      </c>
      <c r="B17" s="326" t="s">
        <v>80</v>
      </c>
      <c r="C17" s="327"/>
      <c r="D17" s="327"/>
      <c r="E17" s="328"/>
      <c r="F17" s="44">
        <v>12</v>
      </c>
      <c r="G17" s="42" t="s">
        <v>265</v>
      </c>
      <c r="H17" s="42"/>
      <c r="I17" s="8"/>
    </row>
    <row r="18" spans="1:9" s="3" customFormat="1" ht="35.1" customHeight="1" x14ac:dyDescent="0.45">
      <c r="A18" s="51">
        <v>14</v>
      </c>
      <c r="B18" s="323" t="s">
        <v>206</v>
      </c>
      <c r="C18" s="324"/>
      <c r="D18" s="324"/>
      <c r="E18" s="325"/>
      <c r="F18" s="52">
        <v>1.6</v>
      </c>
      <c r="G18" s="42" t="s">
        <v>264</v>
      </c>
      <c r="H18" s="42"/>
      <c r="I18" s="12"/>
    </row>
    <row r="19" spans="1:9" s="3" customFormat="1" ht="35.1" customHeight="1" x14ac:dyDescent="0.45">
      <c r="A19" s="50">
        <v>15</v>
      </c>
      <c r="B19" s="326" t="s">
        <v>203</v>
      </c>
      <c r="C19" s="327"/>
      <c r="D19" s="327"/>
      <c r="E19" s="328"/>
      <c r="F19" s="53">
        <v>1.25</v>
      </c>
      <c r="G19" s="42" t="s">
        <v>204</v>
      </c>
      <c r="H19" s="42"/>
      <c r="I19" s="13"/>
    </row>
    <row r="20" spans="1:9" s="3" customFormat="1" ht="35.1" customHeight="1" x14ac:dyDescent="0.45">
      <c r="A20" s="51">
        <v>16</v>
      </c>
      <c r="B20" s="323" t="s">
        <v>215</v>
      </c>
      <c r="C20" s="324"/>
      <c r="D20" s="324"/>
      <c r="E20" s="325"/>
      <c r="F20" s="45">
        <v>4000</v>
      </c>
      <c r="G20" s="42" t="s">
        <v>216</v>
      </c>
      <c r="H20" s="42"/>
      <c r="I20" s="13"/>
    </row>
    <row r="21" spans="1:9" s="3" customFormat="1" ht="35.1" customHeight="1" x14ac:dyDescent="0.45">
      <c r="A21" s="50">
        <v>17</v>
      </c>
      <c r="B21" s="326" t="s">
        <v>228</v>
      </c>
      <c r="C21" s="327"/>
      <c r="D21" s="327"/>
      <c r="E21" s="328"/>
      <c r="F21" s="316">
        <v>1.792</v>
      </c>
      <c r="G21" s="42" t="s">
        <v>275</v>
      </c>
      <c r="H21" s="42"/>
      <c r="I21" s="13"/>
    </row>
    <row r="22" spans="1:9" s="3" customFormat="1" ht="35.1" customHeight="1" thickBot="1" x14ac:dyDescent="0.5">
      <c r="A22" s="314">
        <v>18</v>
      </c>
      <c r="B22" s="331" t="s">
        <v>250</v>
      </c>
      <c r="C22" s="332"/>
      <c r="D22" s="332"/>
      <c r="E22" s="333"/>
      <c r="F22" s="315">
        <v>1</v>
      </c>
      <c r="G22" s="42" t="s">
        <v>276</v>
      </c>
      <c r="H22" s="42"/>
      <c r="I22" s="13"/>
    </row>
    <row r="23" spans="1:9" x14ac:dyDescent="0.45">
      <c r="F23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22">
    <mergeCell ref="B22:E22"/>
    <mergeCell ref="B7:E7"/>
    <mergeCell ref="B17:E17"/>
    <mergeCell ref="B12:E12"/>
    <mergeCell ref="B8:E8"/>
    <mergeCell ref="B9:E9"/>
    <mergeCell ref="B10:E10"/>
    <mergeCell ref="B21:E21"/>
    <mergeCell ref="B13:E13"/>
    <mergeCell ref="A1:F2"/>
    <mergeCell ref="A3:F3"/>
    <mergeCell ref="B18:E18"/>
    <mergeCell ref="B19:E19"/>
    <mergeCell ref="B20:E20"/>
    <mergeCell ref="B4:E4"/>
    <mergeCell ref="B5:E5"/>
    <mergeCell ref="B6:E6"/>
    <mergeCell ref="B11:E11"/>
    <mergeCell ref="A12:A13"/>
    <mergeCell ref="B14:E14"/>
    <mergeCell ref="B15:E15"/>
    <mergeCell ref="B16:E16"/>
  </mergeCells>
  <printOptions horizontalCentered="1"/>
  <pageMargins left="0.2" right="0.2" top="0.25" bottom="0.25" header="0.3" footer="0.3"/>
  <pageSetup paperSize="9" scale="68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7"/>
  <sheetViews>
    <sheetView rightToLeft="1" view="pageBreakPreview" zoomScale="70" zoomScaleNormal="100" zoomScaleSheetLayoutView="70" workbookViewId="0">
      <selection activeCell="F4" sqref="F4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7" t="s">
        <v>296</v>
      </c>
      <c r="B1" s="317"/>
      <c r="C1" s="317"/>
      <c r="D1" s="317"/>
      <c r="E1" s="317"/>
      <c r="F1" s="317"/>
      <c r="G1" s="4"/>
      <c r="H1" s="4"/>
      <c r="I1" s="4"/>
      <c r="J1" s="4"/>
    </row>
    <row r="2" spans="1:11" ht="35.1" customHeight="1" thickBot="1" x14ac:dyDescent="0.5">
      <c r="A2" s="317"/>
      <c r="B2" s="317"/>
      <c r="C2" s="317"/>
      <c r="D2" s="317"/>
      <c r="E2" s="317"/>
      <c r="F2" s="317"/>
      <c r="G2" s="4"/>
      <c r="H2" s="4"/>
      <c r="I2" s="4"/>
      <c r="J2" s="4"/>
    </row>
    <row r="3" spans="1:11" ht="35.1" customHeight="1" x14ac:dyDescent="0.45">
      <c r="A3" s="318" t="s">
        <v>266</v>
      </c>
      <c r="B3" s="319"/>
      <c r="C3" s="320"/>
      <c r="D3" s="320"/>
      <c r="E3" s="321"/>
      <c r="F3" s="322"/>
      <c r="G3" s="4"/>
      <c r="H3" s="6"/>
      <c r="I3" s="7"/>
      <c r="J3" s="6"/>
    </row>
    <row r="4" spans="1:11" ht="35.1" customHeight="1" x14ac:dyDescent="0.45">
      <c r="A4" s="43">
        <v>1</v>
      </c>
      <c r="B4" s="338" t="s">
        <v>248</v>
      </c>
      <c r="C4" s="339"/>
      <c r="D4" s="339"/>
      <c r="E4" s="340"/>
      <c r="F4" s="255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محاسبات'!F11-0.98*'ورودی محاسبات'!F14-0.9*'ورودی محاسبات'!F15-0.85*'ورودی محاسبات'!F16-(1-'ورودی محاسبات'!F13)*'ورودی محاسبات'!F12</f>
        <v>150000000000</v>
      </c>
      <c r="G4" s="42" t="s">
        <v>268</v>
      </c>
      <c r="H4" s="6"/>
      <c r="I4" s="7"/>
      <c r="J4" s="6"/>
    </row>
    <row r="5" spans="1:11" ht="35.1" customHeight="1" thickBot="1" x14ac:dyDescent="0.5">
      <c r="A5" s="43">
        <v>2</v>
      </c>
      <c r="B5" s="338" t="s">
        <v>81</v>
      </c>
      <c r="C5" s="339"/>
      <c r="D5" s="339"/>
      <c r="E5" s="340"/>
      <c r="F5" s="44">
        <f>ROUND(F4/'ورودی محاسبات'!F17,0)</f>
        <v>12500000000</v>
      </c>
      <c r="G5" s="6"/>
      <c r="H5" s="6"/>
      <c r="I5" s="7"/>
      <c r="J5" s="6"/>
    </row>
    <row r="6" spans="1:11" ht="35.1" customHeight="1" thickBot="1" x14ac:dyDescent="0.5">
      <c r="A6" s="334" t="s">
        <v>201</v>
      </c>
      <c r="B6" s="335"/>
      <c r="C6" s="335"/>
      <c r="D6" s="335"/>
      <c r="E6" s="335"/>
      <c r="F6" s="336"/>
      <c r="G6" s="6"/>
      <c r="H6" s="6"/>
      <c r="I6" s="7"/>
      <c r="J6" s="6"/>
    </row>
    <row r="7" spans="1:11" ht="35.1" customHeight="1" x14ac:dyDescent="0.45">
      <c r="A7" s="54" t="s">
        <v>54</v>
      </c>
      <c r="B7" s="337" t="s">
        <v>188</v>
      </c>
      <c r="C7" s="337"/>
      <c r="D7" s="78" t="s">
        <v>13</v>
      </c>
      <c r="E7" s="78" t="s">
        <v>184</v>
      </c>
      <c r="F7" s="55" t="s">
        <v>38</v>
      </c>
      <c r="K7" s="5"/>
    </row>
    <row r="8" spans="1:11" ht="35.1" customHeight="1" x14ac:dyDescent="0.45">
      <c r="A8" s="23">
        <v>1</v>
      </c>
      <c r="B8" s="344" t="s">
        <v>171</v>
      </c>
      <c r="C8" s="344"/>
      <c r="D8" s="19" t="s">
        <v>175</v>
      </c>
      <c r="E8" s="19" t="s">
        <v>176</v>
      </c>
      <c r="F8" s="24">
        <f>'نظارت قبل از اجرا'!F54</f>
        <v>1501776000</v>
      </c>
      <c r="G8" s="14"/>
      <c r="H8" s="15"/>
    </row>
    <row r="9" spans="1:11" ht="35.1" customHeight="1" x14ac:dyDescent="0.45">
      <c r="A9" s="25">
        <v>2</v>
      </c>
      <c r="B9" s="345" t="s">
        <v>185</v>
      </c>
      <c r="C9" s="345"/>
      <c r="D9" s="21" t="s">
        <v>195</v>
      </c>
      <c r="E9" s="21" t="s">
        <v>177</v>
      </c>
      <c r="F9" s="26">
        <f>'نظارت ماهانه حین اجرا'!G42</f>
        <v>4274145000</v>
      </c>
      <c r="G9" s="14"/>
      <c r="H9" s="15"/>
    </row>
    <row r="10" spans="1:11" ht="35.1" customHeight="1" x14ac:dyDescent="0.45">
      <c r="A10" s="25">
        <v>3</v>
      </c>
      <c r="B10" s="345" t="s">
        <v>186</v>
      </c>
      <c r="C10" s="345"/>
      <c r="D10" s="21" t="s">
        <v>183</v>
      </c>
      <c r="E10" s="21" t="s">
        <v>178</v>
      </c>
      <c r="F10" s="26">
        <f>'نظارت موردی'!H62</f>
        <v>1792971250</v>
      </c>
    </row>
    <row r="11" spans="1:11" ht="35.1" customHeight="1" x14ac:dyDescent="0.45">
      <c r="A11" s="27">
        <v>4</v>
      </c>
      <c r="B11" s="346" t="s">
        <v>187</v>
      </c>
      <c r="C11" s="347"/>
      <c r="D11" s="21" t="s">
        <v>196</v>
      </c>
      <c r="E11" s="21" t="s">
        <v>179</v>
      </c>
      <c r="F11" s="26">
        <f>'فنی کارگاهی'!E9</f>
        <v>15940916364</v>
      </c>
      <c r="G11" s="18"/>
    </row>
    <row r="12" spans="1:11" ht="35.1" customHeight="1" x14ac:dyDescent="0.45">
      <c r="A12" s="28">
        <v>5</v>
      </c>
      <c r="B12" s="348" t="s">
        <v>70</v>
      </c>
      <c r="C12" s="348"/>
      <c r="D12" s="20" t="s">
        <v>197</v>
      </c>
      <c r="E12" s="20" t="s">
        <v>180</v>
      </c>
      <c r="F12" s="29">
        <f>'نظارت بعد از اجرا'!F20</f>
        <v>796824000</v>
      </c>
    </row>
    <row r="13" spans="1:11" ht="35.1" customHeight="1" thickBot="1" x14ac:dyDescent="0.5">
      <c r="A13" s="30">
        <v>6</v>
      </c>
      <c r="B13" s="349" t="s">
        <v>82</v>
      </c>
      <c r="C13" s="350"/>
      <c r="D13" s="31" t="s">
        <v>182</v>
      </c>
      <c r="E13" s="31" t="s">
        <v>181</v>
      </c>
      <c r="F13" s="32">
        <f>'هزینه های پشتیبانی'!F12</f>
        <v>323540000</v>
      </c>
    </row>
    <row r="14" spans="1:11" ht="35.1" customHeight="1" thickBot="1" x14ac:dyDescent="0.5">
      <c r="A14" s="341" t="s">
        <v>246</v>
      </c>
      <c r="B14" s="342"/>
      <c r="C14" s="342"/>
      <c r="D14" s="342"/>
      <c r="E14" s="343"/>
      <c r="F14" s="33">
        <f>SUM(F8:F13)</f>
        <v>24630172614</v>
      </c>
    </row>
    <row r="15" spans="1:11" ht="35.1" customHeight="1" thickBot="1" x14ac:dyDescent="0.5">
      <c r="A15" s="341" t="s">
        <v>249</v>
      </c>
      <c r="B15" s="342"/>
      <c r="C15" s="342"/>
      <c r="D15" s="342"/>
      <c r="E15" s="343"/>
      <c r="F15" s="33">
        <f>(F14-F11-F13)*'ورودی محاسبات'!F22+F11+F13</f>
        <v>24630172614</v>
      </c>
      <c r="H15" s="11"/>
    </row>
    <row r="16" spans="1:11" x14ac:dyDescent="0.45">
      <c r="F16" s="60"/>
    </row>
    <row r="17" spans="6:6" s="1" customFormat="1" x14ac:dyDescent="0.45">
      <c r="F17" s="16"/>
    </row>
  </sheetData>
  <mergeCells count="14">
    <mergeCell ref="A14:E14"/>
    <mergeCell ref="A15:E15"/>
    <mergeCell ref="B8:C8"/>
    <mergeCell ref="B9:C9"/>
    <mergeCell ref="B10:C10"/>
    <mergeCell ref="B11:C11"/>
    <mergeCell ref="B12:C12"/>
    <mergeCell ref="B13:C13"/>
    <mergeCell ref="A6:F6"/>
    <mergeCell ref="B7:C7"/>
    <mergeCell ref="B5:E5"/>
    <mergeCell ref="A1:F2"/>
    <mergeCell ref="A3:F3"/>
    <mergeCell ref="B4:E4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4"/>
  <sheetViews>
    <sheetView rightToLeft="1" view="pageBreakPreview" zoomScaleNormal="100" zoomScaleSheetLayoutView="100" workbookViewId="0">
      <selection activeCell="D53" sqref="D53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21.42578125" style="264" customWidth="1"/>
    <col min="4" max="4" width="18.85546875" style="262" customWidth="1"/>
    <col min="5" max="5" width="11.7109375" style="262" customWidth="1"/>
    <col min="6" max="6" width="18.5703125" style="263" customWidth="1"/>
    <col min="7" max="7" width="10" style="262" customWidth="1"/>
    <col min="8" max="8" width="11.140625" style="262" customWidth="1"/>
    <col min="9" max="9" width="19.140625" style="262" customWidth="1"/>
    <col min="10" max="16384" width="9.140625" style="262"/>
  </cols>
  <sheetData>
    <row r="1" spans="1:9" ht="30" customHeight="1" thickBot="1" x14ac:dyDescent="0.5">
      <c r="A1" s="354" t="s">
        <v>189</v>
      </c>
      <c r="B1" s="355"/>
      <c r="C1" s="355"/>
      <c r="D1" s="355"/>
      <c r="E1" s="355"/>
      <c r="F1" s="356"/>
    </row>
    <row r="2" spans="1:9" ht="30" customHeight="1" thickBot="1" x14ac:dyDescent="0.5">
      <c r="A2" s="357" t="s">
        <v>170</v>
      </c>
      <c r="B2" s="357"/>
      <c r="C2" s="357"/>
      <c r="D2" s="357"/>
      <c r="E2" s="357"/>
      <c r="F2" s="357"/>
    </row>
    <row r="3" spans="1:9" ht="30" customHeight="1" x14ac:dyDescent="0.45">
      <c r="A3" s="358" t="s">
        <v>12</v>
      </c>
      <c r="B3" s="360" t="s">
        <v>84</v>
      </c>
      <c r="C3" s="360" t="s">
        <v>14</v>
      </c>
      <c r="D3" s="79" t="s">
        <v>15</v>
      </c>
      <c r="E3" s="360" t="s">
        <v>0</v>
      </c>
      <c r="F3" s="80" t="s">
        <v>38</v>
      </c>
    </row>
    <row r="4" spans="1:9" s="266" customFormat="1" ht="30" customHeight="1" thickBot="1" x14ac:dyDescent="0.5">
      <c r="A4" s="359"/>
      <c r="B4" s="361"/>
      <c r="C4" s="361"/>
      <c r="D4" s="81" t="s">
        <v>207</v>
      </c>
      <c r="E4" s="361"/>
      <c r="F4" s="82" t="s">
        <v>208</v>
      </c>
    </row>
    <row r="5" spans="1:9" ht="30" customHeight="1" x14ac:dyDescent="0.45">
      <c r="A5" s="83">
        <v>201010000</v>
      </c>
      <c r="B5" s="84" t="s">
        <v>16</v>
      </c>
      <c r="C5" s="85"/>
      <c r="D5" s="85"/>
      <c r="E5" s="85"/>
      <c r="F5" s="86"/>
    </row>
    <row r="6" spans="1:9" ht="30" customHeight="1" x14ac:dyDescent="0.45">
      <c r="A6" s="256">
        <v>201010100</v>
      </c>
      <c r="B6" s="257" t="s">
        <v>85</v>
      </c>
      <c r="C6" s="258" t="s">
        <v>56</v>
      </c>
      <c r="D6" s="258" t="s">
        <v>86</v>
      </c>
      <c r="E6" s="87"/>
      <c r="F6" s="259"/>
    </row>
    <row r="7" spans="1:9" s="267" customFormat="1" ht="30" customHeight="1" x14ac:dyDescent="0.25">
      <c r="A7" s="362">
        <v>201010200</v>
      </c>
      <c r="B7" s="363" t="s">
        <v>87</v>
      </c>
      <c r="C7" s="364" t="s">
        <v>1</v>
      </c>
      <c r="D7" s="88" t="s">
        <v>86</v>
      </c>
      <c r="E7" s="365"/>
      <c r="F7" s="367"/>
    </row>
    <row r="8" spans="1:9" ht="30" customHeight="1" x14ac:dyDescent="0.45">
      <c r="A8" s="362"/>
      <c r="B8" s="363"/>
      <c r="C8" s="364"/>
      <c r="D8" s="258" t="s">
        <v>241</v>
      </c>
      <c r="E8" s="366"/>
      <c r="F8" s="367"/>
      <c r="I8" s="267"/>
    </row>
    <row r="9" spans="1:9" ht="30" customHeight="1" x14ac:dyDescent="0.45">
      <c r="A9" s="89">
        <v>201010300</v>
      </c>
      <c r="B9" s="257" t="s">
        <v>17</v>
      </c>
      <c r="C9" s="258" t="s">
        <v>1</v>
      </c>
      <c r="D9" s="90">
        <v>113200000</v>
      </c>
      <c r="E9" s="265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0.72</v>
      </c>
      <c r="F9" s="260">
        <f t="shared" ref="F9:F53" si="0">D9*E9</f>
        <v>81504000</v>
      </c>
      <c r="G9" s="268"/>
      <c r="H9" s="269"/>
      <c r="I9" s="267"/>
    </row>
    <row r="10" spans="1:9" ht="30" customHeight="1" x14ac:dyDescent="0.45">
      <c r="A10" s="89">
        <v>201010400</v>
      </c>
      <c r="B10" s="257" t="s">
        <v>5</v>
      </c>
      <c r="C10" s="258" t="s">
        <v>1</v>
      </c>
      <c r="D10" s="90">
        <v>169900000</v>
      </c>
      <c r="E10" s="91">
        <f>E$9</f>
        <v>0.72</v>
      </c>
      <c r="F10" s="260">
        <f t="shared" si="0"/>
        <v>122328000</v>
      </c>
      <c r="G10" s="268"/>
      <c r="H10" s="269"/>
      <c r="I10" s="270"/>
    </row>
    <row r="11" spans="1:9" ht="30" customHeight="1" x14ac:dyDescent="0.45">
      <c r="A11" s="89">
        <v>201010500</v>
      </c>
      <c r="B11" s="257" t="s">
        <v>18</v>
      </c>
      <c r="C11" s="258" t="s">
        <v>19</v>
      </c>
      <c r="D11" s="90">
        <v>85000000</v>
      </c>
      <c r="E11" s="91">
        <f t="shared" ref="E11:E17" si="1">E$9</f>
        <v>0.72</v>
      </c>
      <c r="F11" s="260">
        <f t="shared" si="0"/>
        <v>61200000</v>
      </c>
      <c r="G11" s="268"/>
      <c r="H11" s="269"/>
      <c r="I11" s="270"/>
    </row>
    <row r="12" spans="1:9" ht="30" customHeight="1" x14ac:dyDescent="0.45">
      <c r="A12" s="89">
        <v>201010600</v>
      </c>
      <c r="B12" s="257" t="s">
        <v>20</v>
      </c>
      <c r="C12" s="258" t="s">
        <v>19</v>
      </c>
      <c r="D12" s="90">
        <v>70700000</v>
      </c>
      <c r="E12" s="91">
        <f t="shared" si="1"/>
        <v>0.72</v>
      </c>
      <c r="F12" s="260">
        <f t="shared" si="0"/>
        <v>50904000</v>
      </c>
      <c r="G12" s="268"/>
      <c r="H12" s="269"/>
      <c r="I12" s="270"/>
    </row>
    <row r="13" spans="1:9" ht="30" customHeight="1" x14ac:dyDescent="0.45">
      <c r="A13" s="89">
        <v>201010700</v>
      </c>
      <c r="B13" s="257" t="s">
        <v>21</v>
      </c>
      <c r="C13" s="258" t="s">
        <v>19</v>
      </c>
      <c r="D13" s="90">
        <v>28200000</v>
      </c>
      <c r="E13" s="91">
        <f t="shared" si="1"/>
        <v>0.72</v>
      </c>
      <c r="F13" s="260">
        <f t="shared" si="0"/>
        <v>20304000</v>
      </c>
      <c r="G13" s="268"/>
      <c r="H13" s="269"/>
      <c r="I13" s="270"/>
    </row>
    <row r="14" spans="1:9" ht="30" customHeight="1" x14ac:dyDescent="0.45">
      <c r="A14" s="89">
        <v>201010800</v>
      </c>
      <c r="B14" s="257" t="s">
        <v>22</v>
      </c>
      <c r="C14" s="258" t="s">
        <v>19</v>
      </c>
      <c r="D14" s="90">
        <v>42400000</v>
      </c>
      <c r="E14" s="91">
        <f t="shared" si="1"/>
        <v>0.72</v>
      </c>
      <c r="F14" s="260">
        <f t="shared" si="0"/>
        <v>30528000</v>
      </c>
      <c r="G14" s="268"/>
      <c r="H14" s="269"/>
      <c r="I14" s="270"/>
    </row>
    <row r="15" spans="1:9" s="266" customFormat="1" ht="30" customHeight="1" x14ac:dyDescent="0.45">
      <c r="A15" s="89">
        <v>201010900</v>
      </c>
      <c r="B15" s="257" t="s">
        <v>23</v>
      </c>
      <c r="C15" s="258" t="s">
        <v>19</v>
      </c>
      <c r="D15" s="90">
        <v>99000000</v>
      </c>
      <c r="E15" s="91">
        <f t="shared" si="1"/>
        <v>0.72</v>
      </c>
      <c r="F15" s="260">
        <f t="shared" si="0"/>
        <v>71280000</v>
      </c>
      <c r="G15" s="268"/>
      <c r="H15" s="271"/>
      <c r="I15" s="270"/>
    </row>
    <row r="16" spans="1:9" ht="30" customHeight="1" x14ac:dyDescent="0.45">
      <c r="A16" s="89">
        <v>201011000</v>
      </c>
      <c r="B16" s="257" t="s">
        <v>24</v>
      </c>
      <c r="C16" s="258" t="s">
        <v>19</v>
      </c>
      <c r="D16" s="90">
        <v>99000000</v>
      </c>
      <c r="E16" s="91">
        <f t="shared" si="1"/>
        <v>0.72</v>
      </c>
      <c r="F16" s="260">
        <f t="shared" si="0"/>
        <v>71280000</v>
      </c>
      <c r="G16" s="268"/>
      <c r="H16" s="269"/>
      <c r="I16" s="270"/>
    </row>
    <row r="17" spans="1:9" ht="30" customHeight="1" thickBot="1" x14ac:dyDescent="0.5">
      <c r="A17" s="89">
        <v>201011100</v>
      </c>
      <c r="B17" s="257" t="s">
        <v>223</v>
      </c>
      <c r="C17" s="258" t="s">
        <v>25</v>
      </c>
      <c r="D17" s="90">
        <v>42400000</v>
      </c>
      <c r="E17" s="91">
        <f t="shared" si="1"/>
        <v>0.72</v>
      </c>
      <c r="F17" s="260">
        <f t="shared" si="0"/>
        <v>30528000</v>
      </c>
      <c r="G17" s="268"/>
      <c r="H17" s="269"/>
      <c r="I17" s="270"/>
    </row>
    <row r="18" spans="1:9" ht="30" customHeight="1" x14ac:dyDescent="0.45">
      <c r="A18" s="92">
        <v>201020000</v>
      </c>
      <c r="B18" s="93" t="s">
        <v>63</v>
      </c>
      <c r="C18" s="94"/>
      <c r="D18" s="94"/>
      <c r="E18" s="95"/>
      <c r="F18" s="96"/>
      <c r="G18" s="268"/>
      <c r="I18" s="270"/>
    </row>
    <row r="19" spans="1:9" ht="30" customHeight="1" x14ac:dyDescent="0.45">
      <c r="A19" s="89">
        <v>201020100</v>
      </c>
      <c r="B19" s="257" t="s">
        <v>26</v>
      </c>
      <c r="C19" s="97" t="s">
        <v>1</v>
      </c>
      <c r="D19" s="90">
        <v>28200000</v>
      </c>
      <c r="E19" s="91">
        <f t="shared" ref="E19:E24" si="2">E$9</f>
        <v>0.72</v>
      </c>
      <c r="F19" s="260">
        <f t="shared" si="0"/>
        <v>20304000</v>
      </c>
      <c r="G19" s="268"/>
      <c r="H19" s="269"/>
      <c r="I19" s="270"/>
    </row>
    <row r="20" spans="1:9" ht="30" customHeight="1" x14ac:dyDescent="0.45">
      <c r="A20" s="89">
        <v>201020200</v>
      </c>
      <c r="B20" s="257" t="s">
        <v>88</v>
      </c>
      <c r="C20" s="97" t="s">
        <v>1</v>
      </c>
      <c r="D20" s="90">
        <v>21100000</v>
      </c>
      <c r="E20" s="91">
        <f t="shared" si="2"/>
        <v>0.72</v>
      </c>
      <c r="F20" s="260">
        <f t="shared" si="0"/>
        <v>15192000</v>
      </c>
      <c r="G20" s="268"/>
      <c r="H20" s="269"/>
      <c r="I20" s="270"/>
    </row>
    <row r="21" spans="1:9" ht="30" customHeight="1" x14ac:dyDescent="0.45">
      <c r="A21" s="89">
        <v>201020300</v>
      </c>
      <c r="B21" s="257" t="s">
        <v>89</v>
      </c>
      <c r="C21" s="97" t="s">
        <v>1</v>
      </c>
      <c r="D21" s="90">
        <v>21100000</v>
      </c>
      <c r="E21" s="91">
        <f t="shared" si="2"/>
        <v>0.72</v>
      </c>
      <c r="F21" s="260">
        <f t="shared" si="0"/>
        <v>15192000</v>
      </c>
      <c r="G21" s="268"/>
      <c r="H21" s="269"/>
      <c r="I21" s="270"/>
    </row>
    <row r="22" spans="1:9" s="266" customFormat="1" ht="30" customHeight="1" x14ac:dyDescent="0.45">
      <c r="A22" s="89">
        <v>201020400</v>
      </c>
      <c r="B22" s="257" t="s">
        <v>90</v>
      </c>
      <c r="C22" s="97" t="s">
        <v>1</v>
      </c>
      <c r="D22" s="90">
        <v>21100000</v>
      </c>
      <c r="E22" s="91">
        <f t="shared" si="2"/>
        <v>0.72</v>
      </c>
      <c r="F22" s="260">
        <f t="shared" si="0"/>
        <v>15192000</v>
      </c>
      <c r="G22" s="268"/>
      <c r="H22" s="271"/>
      <c r="I22" s="270"/>
    </row>
    <row r="23" spans="1:9" ht="30" customHeight="1" x14ac:dyDescent="0.45">
      <c r="A23" s="89">
        <v>201020500</v>
      </c>
      <c r="B23" s="257" t="s">
        <v>91</v>
      </c>
      <c r="C23" s="97" t="s">
        <v>1</v>
      </c>
      <c r="D23" s="90">
        <v>21100000</v>
      </c>
      <c r="E23" s="91">
        <f t="shared" si="2"/>
        <v>0.72</v>
      </c>
      <c r="F23" s="260">
        <f t="shared" si="0"/>
        <v>15192000</v>
      </c>
      <c r="G23" s="268"/>
      <c r="H23" s="269"/>
      <c r="I23" s="270"/>
    </row>
    <row r="24" spans="1:9" ht="30" customHeight="1" thickBot="1" x14ac:dyDescent="0.5">
      <c r="A24" s="98">
        <v>201020600</v>
      </c>
      <c r="B24" s="99" t="s">
        <v>92</v>
      </c>
      <c r="C24" s="100" t="s">
        <v>1</v>
      </c>
      <c r="D24" s="90">
        <v>21100000</v>
      </c>
      <c r="E24" s="102">
        <f t="shared" si="2"/>
        <v>0.72</v>
      </c>
      <c r="F24" s="103">
        <f t="shared" si="0"/>
        <v>15192000</v>
      </c>
      <c r="G24" s="268"/>
      <c r="H24" s="269"/>
      <c r="I24" s="270"/>
    </row>
    <row r="25" spans="1:9" s="266" customFormat="1" ht="30" customHeight="1" x14ac:dyDescent="0.45">
      <c r="A25" s="92">
        <v>201030000</v>
      </c>
      <c r="B25" s="93" t="s">
        <v>27</v>
      </c>
      <c r="C25" s="94"/>
      <c r="D25" s="94"/>
      <c r="E25" s="95"/>
      <c r="F25" s="96"/>
      <c r="G25" s="268"/>
      <c r="I25" s="270"/>
    </row>
    <row r="26" spans="1:9" s="274" customFormat="1" ht="30" customHeight="1" thickBot="1" x14ac:dyDescent="0.5">
      <c r="A26" s="98">
        <v>201030100</v>
      </c>
      <c r="B26" s="99" t="s">
        <v>28</v>
      </c>
      <c r="C26" s="100" t="s">
        <v>1</v>
      </c>
      <c r="D26" s="101">
        <v>71200000</v>
      </c>
      <c r="E26" s="102">
        <f>E$9</f>
        <v>0.72</v>
      </c>
      <c r="F26" s="103">
        <f t="shared" si="0"/>
        <v>51264000</v>
      </c>
      <c r="G26" s="268"/>
      <c r="H26" s="272"/>
      <c r="I26" s="273"/>
    </row>
    <row r="27" spans="1:9" ht="30" customHeight="1" thickBot="1" x14ac:dyDescent="0.5">
      <c r="A27" s="104">
        <v>201040000</v>
      </c>
      <c r="B27" s="105" t="s">
        <v>29</v>
      </c>
      <c r="C27" s="106"/>
      <c r="D27" s="106"/>
      <c r="E27" s="107"/>
      <c r="F27" s="108"/>
      <c r="G27" s="268"/>
    </row>
    <row r="28" spans="1:9" ht="30" customHeight="1" x14ac:dyDescent="0.45">
      <c r="A28" s="92">
        <v>201040100</v>
      </c>
      <c r="B28" s="109" t="s">
        <v>93</v>
      </c>
      <c r="C28" s="94"/>
      <c r="D28" s="94"/>
      <c r="E28" s="95"/>
      <c r="F28" s="96"/>
      <c r="G28" s="268"/>
    </row>
    <row r="29" spans="1:9" ht="30" customHeight="1" x14ac:dyDescent="0.45">
      <c r="A29" s="89">
        <v>201040101</v>
      </c>
      <c r="B29" s="110" t="s">
        <v>94</v>
      </c>
      <c r="C29" s="97" t="s">
        <v>95</v>
      </c>
      <c r="D29" s="90">
        <v>198400000</v>
      </c>
      <c r="E29" s="91">
        <f>E$9</f>
        <v>0.72</v>
      </c>
      <c r="F29" s="260">
        <f t="shared" si="0"/>
        <v>142848000</v>
      </c>
      <c r="G29" s="268"/>
      <c r="H29" s="269"/>
    </row>
    <row r="30" spans="1:9" ht="30" customHeight="1" x14ac:dyDescent="0.45">
      <c r="A30" s="89">
        <v>201040102</v>
      </c>
      <c r="B30" s="110" t="s">
        <v>96</v>
      </c>
      <c r="C30" s="111" t="s">
        <v>97</v>
      </c>
      <c r="D30" s="90">
        <v>42400000</v>
      </c>
      <c r="E30" s="91">
        <f>E$9</f>
        <v>0.72</v>
      </c>
      <c r="F30" s="260">
        <f t="shared" si="0"/>
        <v>30528000</v>
      </c>
      <c r="G30" s="268"/>
      <c r="H30" s="275"/>
    </row>
    <row r="31" spans="1:9" s="274" customFormat="1" ht="30" customHeight="1" x14ac:dyDescent="0.45">
      <c r="A31" s="89">
        <v>201040103</v>
      </c>
      <c r="B31" s="110" t="s">
        <v>98</v>
      </c>
      <c r="C31" s="111" t="s">
        <v>99</v>
      </c>
      <c r="D31" s="90">
        <v>42400000</v>
      </c>
      <c r="E31" s="91">
        <f>E$9</f>
        <v>0.72</v>
      </c>
      <c r="F31" s="260">
        <f t="shared" si="0"/>
        <v>30528000</v>
      </c>
      <c r="G31" s="268"/>
    </row>
    <row r="32" spans="1:9" ht="30" customHeight="1" x14ac:dyDescent="0.45">
      <c r="A32" s="89">
        <v>201040104</v>
      </c>
      <c r="B32" s="110" t="s">
        <v>8</v>
      </c>
      <c r="C32" s="97" t="s">
        <v>100</v>
      </c>
      <c r="D32" s="90">
        <v>212200000</v>
      </c>
      <c r="E32" s="91">
        <f>E$9</f>
        <v>0.72</v>
      </c>
      <c r="F32" s="260">
        <f t="shared" si="0"/>
        <v>152784000</v>
      </c>
      <c r="G32" s="268"/>
      <c r="H32" s="269"/>
    </row>
    <row r="33" spans="1:15" ht="30" customHeight="1" thickBot="1" x14ac:dyDescent="0.5">
      <c r="A33" s="98">
        <v>201040105</v>
      </c>
      <c r="B33" s="99" t="s">
        <v>101</v>
      </c>
      <c r="C33" s="100" t="s">
        <v>31</v>
      </c>
      <c r="D33" s="101">
        <v>180300000</v>
      </c>
      <c r="E33" s="102">
        <f>E$9</f>
        <v>0.72</v>
      </c>
      <c r="F33" s="103">
        <f t="shared" si="0"/>
        <v>129816000</v>
      </c>
      <c r="G33" s="268"/>
      <c r="H33" s="269"/>
    </row>
    <row r="34" spans="1:15" ht="30" customHeight="1" x14ac:dyDescent="0.45">
      <c r="A34" s="92">
        <v>201040200</v>
      </c>
      <c r="B34" s="109" t="s">
        <v>102</v>
      </c>
      <c r="C34" s="112"/>
      <c r="D34" s="112"/>
      <c r="E34" s="113"/>
      <c r="F34" s="114"/>
      <c r="G34" s="268"/>
    </row>
    <row r="35" spans="1:15" ht="30" customHeight="1" x14ac:dyDescent="0.45">
      <c r="A35" s="89">
        <v>201040201</v>
      </c>
      <c r="B35" s="110" t="s">
        <v>32</v>
      </c>
      <c r="C35" s="97" t="s">
        <v>33</v>
      </c>
      <c r="D35" s="90">
        <v>56500000</v>
      </c>
      <c r="E35" s="91">
        <f>E$9</f>
        <v>0.72</v>
      </c>
      <c r="F35" s="260">
        <f t="shared" si="0"/>
        <v>40680000</v>
      </c>
      <c r="G35" s="268"/>
      <c r="H35" s="269"/>
    </row>
    <row r="36" spans="1:15" ht="30" customHeight="1" x14ac:dyDescent="0.45">
      <c r="A36" s="89">
        <v>201040202</v>
      </c>
      <c r="B36" s="110" t="s">
        <v>96</v>
      </c>
      <c r="C36" s="111" t="s">
        <v>97</v>
      </c>
      <c r="D36" s="90">
        <v>28200000</v>
      </c>
      <c r="E36" s="91">
        <f>E$9</f>
        <v>0.72</v>
      </c>
      <c r="F36" s="260">
        <f t="shared" si="0"/>
        <v>20304000</v>
      </c>
      <c r="G36" s="268"/>
      <c r="H36" s="269"/>
    </row>
    <row r="37" spans="1:15" s="274" customFormat="1" ht="30" customHeight="1" x14ac:dyDescent="0.5">
      <c r="A37" s="89">
        <v>201040203</v>
      </c>
      <c r="B37" s="110" t="s">
        <v>98</v>
      </c>
      <c r="C37" s="111" t="s">
        <v>99</v>
      </c>
      <c r="D37" s="90">
        <v>28200000</v>
      </c>
      <c r="E37" s="91">
        <f>E$9</f>
        <v>0.72</v>
      </c>
      <c r="F37" s="260">
        <f t="shared" si="0"/>
        <v>20304000</v>
      </c>
      <c r="G37" s="268"/>
      <c r="H37" s="276" t="s">
        <v>202</v>
      </c>
      <c r="J37" s="276"/>
      <c r="K37" s="276"/>
      <c r="L37" s="276"/>
      <c r="M37" s="277"/>
      <c r="N37" s="277"/>
      <c r="O37" s="277"/>
    </row>
    <row r="38" spans="1:15" ht="30" customHeight="1" x14ac:dyDescent="0.45">
      <c r="A38" s="89">
        <v>201040204</v>
      </c>
      <c r="B38" s="110" t="s">
        <v>34</v>
      </c>
      <c r="C38" s="97" t="s">
        <v>100</v>
      </c>
      <c r="D38" s="90">
        <v>69600000</v>
      </c>
      <c r="E38" s="91">
        <f>E$9</f>
        <v>0.72</v>
      </c>
      <c r="F38" s="260">
        <f t="shared" si="0"/>
        <v>50112000</v>
      </c>
      <c r="G38" s="268"/>
      <c r="H38" s="269"/>
    </row>
    <row r="39" spans="1:15" ht="30" customHeight="1" thickBot="1" x14ac:dyDescent="0.5">
      <c r="A39" s="98">
        <v>201040205</v>
      </c>
      <c r="B39" s="115" t="s">
        <v>103</v>
      </c>
      <c r="C39" s="100" t="s">
        <v>35</v>
      </c>
      <c r="D39" s="101">
        <v>30700000</v>
      </c>
      <c r="E39" s="102">
        <f>E$9</f>
        <v>0.72</v>
      </c>
      <c r="F39" s="103">
        <f t="shared" si="0"/>
        <v>22104000</v>
      </c>
      <c r="G39" s="268"/>
      <c r="H39" s="269"/>
    </row>
    <row r="40" spans="1:15" ht="30" customHeight="1" x14ac:dyDescent="0.45">
      <c r="A40" s="92">
        <v>201040300</v>
      </c>
      <c r="B40" s="109" t="s">
        <v>104</v>
      </c>
      <c r="C40" s="94"/>
      <c r="D40" s="94"/>
      <c r="E40" s="95"/>
      <c r="F40" s="114"/>
      <c r="G40" s="268"/>
    </row>
    <row r="41" spans="1:15" ht="30" customHeight="1" x14ac:dyDescent="0.45">
      <c r="A41" s="256">
        <v>201040301</v>
      </c>
      <c r="B41" s="110" t="s">
        <v>7</v>
      </c>
      <c r="C41" s="97" t="s">
        <v>95</v>
      </c>
      <c r="D41" s="90" t="s">
        <v>86</v>
      </c>
      <c r="E41" s="91" t="s">
        <v>86</v>
      </c>
      <c r="F41" s="260"/>
      <c r="G41" s="268"/>
    </row>
    <row r="42" spans="1:15" ht="30" customHeight="1" x14ac:dyDescent="0.45">
      <c r="A42" s="256">
        <v>201040302</v>
      </c>
      <c r="B42" s="110" t="s">
        <v>6</v>
      </c>
      <c r="C42" s="97" t="s">
        <v>105</v>
      </c>
      <c r="D42" s="90" t="s">
        <v>86</v>
      </c>
      <c r="E42" s="91" t="s">
        <v>86</v>
      </c>
      <c r="F42" s="260"/>
      <c r="G42" s="268"/>
    </row>
    <row r="43" spans="1:15" s="266" customFormat="1" ht="30" customHeight="1" x14ac:dyDescent="0.45">
      <c r="A43" s="256">
        <v>201040303</v>
      </c>
      <c r="B43" s="110" t="s">
        <v>30</v>
      </c>
      <c r="C43" s="97" t="s">
        <v>57</v>
      </c>
      <c r="D43" s="90" t="s">
        <v>86</v>
      </c>
      <c r="E43" s="91" t="s">
        <v>86</v>
      </c>
      <c r="F43" s="260"/>
      <c r="G43" s="268"/>
    </row>
    <row r="44" spans="1:15" ht="30" customHeight="1" x14ac:dyDescent="0.45">
      <c r="A44" s="256">
        <v>201040304</v>
      </c>
      <c r="B44" s="110" t="s">
        <v>8</v>
      </c>
      <c r="C44" s="97" t="s">
        <v>100</v>
      </c>
      <c r="D44" s="90" t="s">
        <v>86</v>
      </c>
      <c r="E44" s="91" t="s">
        <v>86</v>
      </c>
      <c r="F44" s="260"/>
      <c r="G44" s="268"/>
      <c r="H44" s="278"/>
    </row>
    <row r="45" spans="1:15" ht="30" customHeight="1" thickBot="1" x14ac:dyDescent="0.5">
      <c r="A45" s="116">
        <v>201040305</v>
      </c>
      <c r="B45" s="115" t="s">
        <v>103</v>
      </c>
      <c r="C45" s="100" t="s">
        <v>35</v>
      </c>
      <c r="D45" s="101" t="s">
        <v>86</v>
      </c>
      <c r="E45" s="91" t="s">
        <v>86</v>
      </c>
      <c r="F45" s="103"/>
      <c r="G45" s="268"/>
    </row>
    <row r="46" spans="1:15" ht="30" customHeight="1" x14ac:dyDescent="0.45">
      <c r="A46" s="92">
        <v>201050000</v>
      </c>
      <c r="B46" s="93" t="s">
        <v>58</v>
      </c>
      <c r="C46" s="94"/>
      <c r="D46" s="94"/>
      <c r="E46" s="95"/>
      <c r="F46" s="114"/>
      <c r="G46" s="268"/>
    </row>
    <row r="47" spans="1:15" s="280" customFormat="1" ht="30" customHeight="1" x14ac:dyDescent="0.5">
      <c r="A47" s="89">
        <v>201050100</v>
      </c>
      <c r="B47" s="257" t="s">
        <v>106</v>
      </c>
      <c r="C47" s="97" t="s">
        <v>1</v>
      </c>
      <c r="D47" s="90">
        <v>102000000</v>
      </c>
      <c r="E47" s="91">
        <f>E$9</f>
        <v>0.72</v>
      </c>
      <c r="F47" s="260">
        <f t="shared" si="0"/>
        <v>73440000</v>
      </c>
      <c r="G47" s="268"/>
      <c r="H47" s="279"/>
    </row>
    <row r="48" spans="1:15" ht="30" customHeight="1" thickBot="1" x14ac:dyDescent="0.5">
      <c r="A48" s="98">
        <v>201050200</v>
      </c>
      <c r="B48" s="99" t="s">
        <v>59</v>
      </c>
      <c r="C48" s="100" t="s">
        <v>1</v>
      </c>
      <c r="D48" s="101">
        <v>28200000</v>
      </c>
      <c r="E48" s="102">
        <f>E$9</f>
        <v>0.72</v>
      </c>
      <c r="F48" s="103">
        <f t="shared" si="0"/>
        <v>20304000</v>
      </c>
      <c r="G48" s="268"/>
      <c r="H48" s="269"/>
    </row>
    <row r="49" spans="1:8" ht="30" customHeight="1" x14ac:dyDescent="0.45">
      <c r="A49" s="92">
        <v>201060000</v>
      </c>
      <c r="B49" s="93" t="s">
        <v>60</v>
      </c>
      <c r="C49" s="117"/>
      <c r="D49" s="117"/>
      <c r="E49" s="118"/>
      <c r="F49" s="114"/>
      <c r="G49" s="268"/>
    </row>
    <row r="50" spans="1:8" ht="30" customHeight="1" x14ac:dyDescent="0.45">
      <c r="A50" s="89">
        <v>201060100</v>
      </c>
      <c r="B50" s="257" t="s">
        <v>9</v>
      </c>
      <c r="C50" s="97" t="s">
        <v>1</v>
      </c>
      <c r="D50" s="90">
        <v>56800000</v>
      </c>
      <c r="E50" s="91">
        <f>E$9</f>
        <v>0.72</v>
      </c>
      <c r="F50" s="260">
        <f t="shared" si="0"/>
        <v>40896000</v>
      </c>
      <c r="G50" s="268"/>
      <c r="H50" s="269"/>
    </row>
    <row r="51" spans="1:8" ht="30" customHeight="1" thickBot="1" x14ac:dyDescent="0.5">
      <c r="A51" s="98">
        <v>201060200</v>
      </c>
      <c r="B51" s="99" t="s">
        <v>61</v>
      </c>
      <c r="C51" s="100" t="s">
        <v>1</v>
      </c>
      <c r="D51" s="101">
        <v>28200000</v>
      </c>
      <c r="E51" s="102">
        <f>E$9</f>
        <v>0.72</v>
      </c>
      <c r="F51" s="103">
        <f t="shared" si="0"/>
        <v>20304000</v>
      </c>
      <c r="G51" s="268"/>
      <c r="H51" s="269"/>
    </row>
    <row r="52" spans="1:8" ht="30" customHeight="1" x14ac:dyDescent="0.45">
      <c r="A52" s="92">
        <v>201070000</v>
      </c>
      <c r="B52" s="93" t="s">
        <v>62</v>
      </c>
      <c r="C52" s="117"/>
      <c r="D52" s="117"/>
      <c r="E52" s="118"/>
      <c r="F52" s="114"/>
      <c r="G52" s="268"/>
      <c r="H52" s="269"/>
    </row>
    <row r="53" spans="1:8" ht="30" customHeight="1" thickBot="1" x14ac:dyDescent="0.5">
      <c r="A53" s="98">
        <v>201070100</v>
      </c>
      <c r="B53" s="119" t="s">
        <v>108</v>
      </c>
      <c r="C53" s="120" t="s">
        <v>36</v>
      </c>
      <c r="D53" s="101">
        <v>27000000</v>
      </c>
      <c r="E53" s="102">
        <f>E$9</f>
        <v>0.72</v>
      </c>
      <c r="F53" s="103">
        <f t="shared" si="0"/>
        <v>19440000</v>
      </c>
      <c r="G53" s="268"/>
      <c r="H53" s="269"/>
    </row>
    <row r="54" spans="1:8" ht="30" customHeight="1" thickBot="1" x14ac:dyDescent="0.5">
      <c r="A54" s="351" t="s">
        <v>209</v>
      </c>
      <c r="B54" s="352"/>
      <c r="C54" s="352"/>
      <c r="D54" s="352"/>
      <c r="E54" s="353"/>
      <c r="F54" s="121">
        <f>SUM(F5:F53)</f>
        <v>1501776000</v>
      </c>
      <c r="G54" s="268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2"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zoomScaleNormal="100" zoomScaleSheetLayoutView="100" workbookViewId="0">
      <selection activeCell="D40" sqref="D40"/>
    </sheetView>
  </sheetViews>
  <sheetFormatPr defaultColWidth="9.140625" defaultRowHeight="18" x14ac:dyDescent="0.45"/>
  <cols>
    <col min="1" max="1" width="13.7109375" style="263" customWidth="1"/>
    <col min="2" max="2" width="59.5703125" style="263" customWidth="1"/>
    <col min="3" max="3" width="22.7109375" style="263" customWidth="1"/>
    <col min="4" max="4" width="12.7109375" style="263" customWidth="1"/>
    <col min="5" max="5" width="10" style="263" customWidth="1"/>
    <col min="6" max="6" width="9.28515625" style="263" customWidth="1"/>
    <col min="7" max="7" width="21" style="263" customWidth="1"/>
    <col min="8" max="8" width="9.140625" style="268"/>
    <col min="9" max="16384" width="9.140625" style="262"/>
  </cols>
  <sheetData>
    <row r="1" spans="1:9" ht="30" customHeight="1" thickBot="1" x14ac:dyDescent="0.5">
      <c r="A1" s="354" t="s">
        <v>190</v>
      </c>
      <c r="B1" s="355"/>
      <c r="C1" s="355"/>
      <c r="D1" s="355"/>
      <c r="E1" s="355"/>
      <c r="F1" s="355"/>
      <c r="G1" s="356"/>
    </row>
    <row r="2" spans="1:9" ht="30" customHeight="1" thickBot="1" x14ac:dyDescent="0.5">
      <c r="A2" s="357" t="s">
        <v>169</v>
      </c>
      <c r="B2" s="357"/>
      <c r="C2" s="357"/>
      <c r="D2" s="357"/>
      <c r="E2" s="357"/>
      <c r="F2" s="357"/>
      <c r="G2" s="357"/>
    </row>
    <row r="3" spans="1:9" ht="30" customHeight="1" x14ac:dyDescent="0.45">
      <c r="A3" s="372" t="s">
        <v>109</v>
      </c>
      <c r="B3" s="373"/>
      <c r="C3" s="373"/>
      <c r="D3" s="373"/>
      <c r="E3" s="373"/>
      <c r="F3" s="373"/>
      <c r="G3" s="374"/>
    </row>
    <row r="4" spans="1:9" s="267" customFormat="1" ht="30" customHeight="1" x14ac:dyDescent="0.25">
      <c r="A4" s="368" t="s">
        <v>12</v>
      </c>
      <c r="B4" s="370" t="s">
        <v>13</v>
      </c>
      <c r="C4" s="370" t="s">
        <v>110</v>
      </c>
      <c r="D4" s="371" t="s">
        <v>37</v>
      </c>
      <c r="E4" s="381" t="s">
        <v>0</v>
      </c>
      <c r="F4" s="385" t="s">
        <v>200</v>
      </c>
      <c r="G4" s="122" t="s">
        <v>38</v>
      </c>
      <c r="H4" s="281"/>
    </row>
    <row r="5" spans="1:9" s="266" customFormat="1" ht="30" customHeight="1" thickBot="1" x14ac:dyDescent="0.5">
      <c r="A5" s="369"/>
      <c r="B5" s="371"/>
      <c r="C5" s="371"/>
      <c r="D5" s="375"/>
      <c r="E5" s="382"/>
      <c r="F5" s="386"/>
      <c r="G5" s="123" t="s">
        <v>211</v>
      </c>
      <c r="H5" s="282"/>
    </row>
    <row r="6" spans="1:9" s="284" customFormat="1" ht="30" customHeight="1" thickBot="1" x14ac:dyDescent="0.55000000000000004">
      <c r="A6" s="124">
        <v>301010000</v>
      </c>
      <c r="B6" s="125" t="s">
        <v>63</v>
      </c>
      <c r="C6" s="106"/>
      <c r="D6" s="106"/>
      <c r="E6" s="107"/>
      <c r="F6" s="107"/>
      <c r="G6" s="126"/>
      <c r="H6" s="283"/>
    </row>
    <row r="7" spans="1:9" s="286" customFormat="1" ht="30" customHeight="1" x14ac:dyDescent="0.5">
      <c r="A7" s="127">
        <v>301010100</v>
      </c>
      <c r="B7" s="128" t="s">
        <v>39</v>
      </c>
      <c r="C7" s="94"/>
      <c r="D7" s="129"/>
      <c r="E7" s="130"/>
      <c r="F7" s="130"/>
      <c r="G7" s="131"/>
      <c r="H7" s="285"/>
    </row>
    <row r="8" spans="1:9" ht="30" customHeight="1" x14ac:dyDescent="0.45">
      <c r="A8" s="261">
        <v>301010101</v>
      </c>
      <c r="B8" s="132" t="s">
        <v>40</v>
      </c>
      <c r="C8" s="258" t="s">
        <v>41</v>
      </c>
      <c r="D8" s="133">
        <v>3700000</v>
      </c>
      <c r="E8" s="290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0.56999999999999995</v>
      </c>
      <c r="F8" s="134">
        <f>'ورودی محاسبات'!F19</f>
        <v>1.25</v>
      </c>
      <c r="G8" s="135">
        <f>D8*E8*F8</f>
        <v>2636250</v>
      </c>
      <c r="I8" s="269"/>
    </row>
    <row r="9" spans="1:9" ht="30" customHeight="1" x14ac:dyDescent="0.45">
      <c r="A9" s="261">
        <v>301010102</v>
      </c>
      <c r="B9" s="132" t="s">
        <v>111</v>
      </c>
      <c r="C9" s="258" t="s">
        <v>41</v>
      </c>
      <c r="D9" s="133">
        <v>7600000</v>
      </c>
      <c r="E9" s="134">
        <f t="shared" ref="E9:F12" si="0">E$8</f>
        <v>0.56999999999999995</v>
      </c>
      <c r="F9" s="134">
        <f>F$8</f>
        <v>1.25</v>
      </c>
      <c r="G9" s="135">
        <f>D9*E9*F9</f>
        <v>5415000</v>
      </c>
      <c r="I9" s="269"/>
    </row>
    <row r="10" spans="1:9" ht="30" customHeight="1" x14ac:dyDescent="0.45">
      <c r="A10" s="261">
        <v>301010103</v>
      </c>
      <c r="B10" s="132" t="s">
        <v>112</v>
      </c>
      <c r="C10" s="258" t="s">
        <v>41</v>
      </c>
      <c r="D10" s="133">
        <v>7600000</v>
      </c>
      <c r="E10" s="134">
        <f t="shared" si="0"/>
        <v>0.56999999999999995</v>
      </c>
      <c r="F10" s="134">
        <f t="shared" si="0"/>
        <v>1.25</v>
      </c>
      <c r="G10" s="135">
        <f t="shared" ref="G10:G25" si="1">D10*E10*F10</f>
        <v>5415000</v>
      </c>
      <c r="I10" s="269"/>
    </row>
    <row r="11" spans="1:9" ht="30" customHeight="1" x14ac:dyDescent="0.45">
      <c r="A11" s="261">
        <v>301010104</v>
      </c>
      <c r="B11" s="132" t="s">
        <v>113</v>
      </c>
      <c r="C11" s="258" t="s">
        <v>41</v>
      </c>
      <c r="D11" s="133">
        <v>7600000</v>
      </c>
      <c r="E11" s="134">
        <f t="shared" si="0"/>
        <v>0.56999999999999995</v>
      </c>
      <c r="F11" s="134">
        <f t="shared" si="0"/>
        <v>1.25</v>
      </c>
      <c r="G11" s="135">
        <f t="shared" si="1"/>
        <v>5415000</v>
      </c>
      <c r="I11" s="269"/>
    </row>
    <row r="12" spans="1:9" s="288" customFormat="1" ht="30" customHeight="1" thickBot="1" x14ac:dyDescent="0.5">
      <c r="A12" s="136">
        <v>301010105</v>
      </c>
      <c r="B12" s="137" t="s">
        <v>114</v>
      </c>
      <c r="C12" s="120" t="s">
        <v>41</v>
      </c>
      <c r="D12" s="133">
        <v>7600000</v>
      </c>
      <c r="E12" s="138">
        <f t="shared" si="0"/>
        <v>0.56999999999999995</v>
      </c>
      <c r="F12" s="138">
        <f t="shared" si="0"/>
        <v>1.25</v>
      </c>
      <c r="G12" s="139">
        <f t="shared" si="1"/>
        <v>5415000</v>
      </c>
      <c r="H12" s="268"/>
      <c r="I12" s="287"/>
    </row>
    <row r="13" spans="1:9" s="286" customFormat="1" ht="30" customHeight="1" x14ac:dyDescent="0.5">
      <c r="A13" s="127">
        <v>301010200</v>
      </c>
      <c r="B13" s="128" t="s">
        <v>64</v>
      </c>
      <c r="C13" s="94"/>
      <c r="D13" s="129"/>
      <c r="E13" s="130"/>
      <c r="F13" s="130"/>
      <c r="G13" s="140"/>
      <c r="H13" s="268"/>
      <c r="I13" s="289"/>
    </row>
    <row r="14" spans="1:9" s="280" customFormat="1" ht="30" customHeight="1" x14ac:dyDescent="0.5">
      <c r="A14" s="141">
        <v>301010201</v>
      </c>
      <c r="B14" s="132" t="s">
        <v>65</v>
      </c>
      <c r="C14" s="142" t="s">
        <v>41</v>
      </c>
      <c r="D14" s="133">
        <v>9400000</v>
      </c>
      <c r="E14" s="134">
        <f t="shared" ref="E14:F18" si="2">E$8</f>
        <v>0.56999999999999995</v>
      </c>
      <c r="F14" s="134">
        <f t="shared" si="2"/>
        <v>1.25</v>
      </c>
      <c r="G14" s="135">
        <f t="shared" si="1"/>
        <v>6697500</v>
      </c>
      <c r="H14" s="268"/>
      <c r="I14" s="279"/>
    </row>
    <row r="15" spans="1:9" ht="36" customHeight="1" x14ac:dyDescent="0.45">
      <c r="A15" s="141">
        <v>301010202</v>
      </c>
      <c r="B15" s="132" t="s">
        <v>115</v>
      </c>
      <c r="C15" s="142" t="s">
        <v>41</v>
      </c>
      <c r="D15" s="133">
        <v>7600000</v>
      </c>
      <c r="E15" s="134">
        <f t="shared" si="2"/>
        <v>0.56999999999999995</v>
      </c>
      <c r="F15" s="134">
        <f t="shared" si="2"/>
        <v>1.25</v>
      </c>
      <c r="G15" s="135">
        <f t="shared" si="1"/>
        <v>5415000</v>
      </c>
      <c r="I15" s="269"/>
    </row>
    <row r="16" spans="1:9" ht="30" customHeight="1" x14ac:dyDescent="0.45">
      <c r="A16" s="141">
        <v>301010203</v>
      </c>
      <c r="B16" s="132" t="s">
        <v>116</v>
      </c>
      <c r="C16" s="142" t="s">
        <v>41</v>
      </c>
      <c r="D16" s="133">
        <v>7600000</v>
      </c>
      <c r="E16" s="134">
        <f t="shared" si="2"/>
        <v>0.56999999999999995</v>
      </c>
      <c r="F16" s="134">
        <f t="shared" si="2"/>
        <v>1.25</v>
      </c>
      <c r="G16" s="135">
        <f t="shared" si="1"/>
        <v>5415000</v>
      </c>
      <c r="I16" s="269"/>
    </row>
    <row r="17" spans="1:9" ht="30" customHeight="1" x14ac:dyDescent="0.45">
      <c r="A17" s="141">
        <v>301010204</v>
      </c>
      <c r="B17" s="132" t="s">
        <v>117</v>
      </c>
      <c r="C17" s="142" t="s">
        <v>41</v>
      </c>
      <c r="D17" s="133">
        <v>7600000</v>
      </c>
      <c r="E17" s="134">
        <f t="shared" si="2"/>
        <v>0.56999999999999995</v>
      </c>
      <c r="F17" s="134">
        <f t="shared" si="2"/>
        <v>1.25</v>
      </c>
      <c r="G17" s="135">
        <f t="shared" si="1"/>
        <v>5415000</v>
      </c>
      <c r="I17" s="269"/>
    </row>
    <row r="18" spans="1:9" ht="30" customHeight="1" thickBot="1" x14ac:dyDescent="0.5">
      <c r="A18" s="143">
        <v>301010205</v>
      </c>
      <c r="B18" s="137" t="s">
        <v>66</v>
      </c>
      <c r="C18" s="144" t="s">
        <v>41</v>
      </c>
      <c r="D18" s="133">
        <v>7600000</v>
      </c>
      <c r="E18" s="138">
        <f t="shared" si="2"/>
        <v>0.56999999999999995</v>
      </c>
      <c r="F18" s="138">
        <f t="shared" si="2"/>
        <v>1.25</v>
      </c>
      <c r="G18" s="139">
        <f t="shared" si="1"/>
        <v>5415000</v>
      </c>
      <c r="I18" s="269"/>
    </row>
    <row r="19" spans="1:9" s="286" customFormat="1" ht="30" customHeight="1" x14ac:dyDescent="0.5">
      <c r="A19" s="145">
        <v>301020000</v>
      </c>
      <c r="B19" s="146" t="s">
        <v>43</v>
      </c>
      <c r="C19" s="117"/>
      <c r="D19" s="147"/>
      <c r="E19" s="147"/>
      <c r="F19" s="147"/>
      <c r="G19" s="148"/>
      <c r="H19" s="268"/>
      <c r="I19" s="289"/>
    </row>
    <row r="20" spans="1:9" ht="39.75" customHeight="1" x14ac:dyDescent="0.45">
      <c r="A20" s="149">
        <v>301020100</v>
      </c>
      <c r="B20" s="132" t="s">
        <v>118</v>
      </c>
      <c r="C20" s="97" t="s">
        <v>41</v>
      </c>
      <c r="D20" s="90">
        <v>46900000</v>
      </c>
      <c r="E20" s="91">
        <f t="shared" ref="E20:F25" si="3">E$8</f>
        <v>0.56999999999999995</v>
      </c>
      <c r="F20" s="91">
        <f t="shared" si="3"/>
        <v>1.25</v>
      </c>
      <c r="G20" s="135">
        <f t="shared" si="1"/>
        <v>33416249.999999996</v>
      </c>
      <c r="I20" s="269"/>
    </row>
    <row r="21" spans="1:9" s="266" customFormat="1" ht="30" customHeight="1" x14ac:dyDescent="0.45">
      <c r="A21" s="149">
        <v>301020200</v>
      </c>
      <c r="B21" s="132" t="s">
        <v>119</v>
      </c>
      <c r="C21" s="97" t="s">
        <v>41</v>
      </c>
      <c r="D21" s="90">
        <v>46900000</v>
      </c>
      <c r="E21" s="91">
        <f t="shared" si="3"/>
        <v>0.56999999999999995</v>
      </c>
      <c r="F21" s="91">
        <f t="shared" si="3"/>
        <v>1.25</v>
      </c>
      <c r="G21" s="135">
        <f t="shared" si="1"/>
        <v>33416249.999999996</v>
      </c>
      <c r="H21" s="268"/>
      <c r="I21" s="271"/>
    </row>
    <row r="22" spans="1:9" ht="30" customHeight="1" x14ac:dyDescent="0.45">
      <c r="A22" s="149">
        <v>301020300</v>
      </c>
      <c r="B22" s="132" t="s">
        <v>277</v>
      </c>
      <c r="C22" s="97" t="s">
        <v>41</v>
      </c>
      <c r="D22" s="90">
        <v>24400000</v>
      </c>
      <c r="E22" s="91">
        <f t="shared" si="3"/>
        <v>0.56999999999999995</v>
      </c>
      <c r="F22" s="91">
        <f t="shared" si="3"/>
        <v>1.25</v>
      </c>
      <c r="G22" s="135">
        <f t="shared" si="1"/>
        <v>17384999.999999996</v>
      </c>
      <c r="I22" s="269"/>
    </row>
    <row r="23" spans="1:9" ht="36" customHeight="1" x14ac:dyDescent="0.45">
      <c r="A23" s="149">
        <v>301020400</v>
      </c>
      <c r="B23" s="132" t="s">
        <v>120</v>
      </c>
      <c r="C23" s="97" t="s">
        <v>121</v>
      </c>
      <c r="D23" s="90">
        <v>86200000</v>
      </c>
      <c r="E23" s="91">
        <f t="shared" si="3"/>
        <v>0.56999999999999995</v>
      </c>
      <c r="F23" s="91">
        <f t="shared" si="3"/>
        <v>1.25</v>
      </c>
      <c r="G23" s="135">
        <f t="shared" si="1"/>
        <v>61417499.999999993</v>
      </c>
      <c r="I23" s="269"/>
    </row>
    <row r="24" spans="1:9" ht="30" customHeight="1" x14ac:dyDescent="0.45">
      <c r="A24" s="149">
        <v>301020500</v>
      </c>
      <c r="B24" s="132" t="s">
        <v>67</v>
      </c>
      <c r="C24" s="97" t="s">
        <v>41</v>
      </c>
      <c r="D24" s="90">
        <v>9400000</v>
      </c>
      <c r="E24" s="91">
        <f t="shared" si="3"/>
        <v>0.56999999999999995</v>
      </c>
      <c r="F24" s="91">
        <f t="shared" si="3"/>
        <v>1.25</v>
      </c>
      <c r="G24" s="135">
        <f t="shared" si="1"/>
        <v>6697500</v>
      </c>
      <c r="I24" s="269"/>
    </row>
    <row r="25" spans="1:9" ht="30" customHeight="1" thickBot="1" x14ac:dyDescent="0.5">
      <c r="A25" s="150">
        <v>301020600</v>
      </c>
      <c r="B25" s="137" t="s">
        <v>68</v>
      </c>
      <c r="C25" s="97" t="s">
        <v>41</v>
      </c>
      <c r="D25" s="90">
        <v>9400000</v>
      </c>
      <c r="E25" s="102">
        <f t="shared" si="3"/>
        <v>0.56999999999999995</v>
      </c>
      <c r="F25" s="102">
        <f t="shared" si="3"/>
        <v>1.25</v>
      </c>
      <c r="G25" s="139">
        <f t="shared" si="1"/>
        <v>6697500</v>
      </c>
      <c r="I25" s="269"/>
    </row>
    <row r="26" spans="1:9" s="280" customFormat="1" ht="30" customHeight="1" x14ac:dyDescent="0.5">
      <c r="A26" s="151">
        <v>301030000</v>
      </c>
      <c r="B26" s="146" t="s">
        <v>44</v>
      </c>
      <c r="C26" s="152"/>
      <c r="D26" s="129"/>
      <c r="E26" s="130"/>
      <c r="F26" s="130"/>
      <c r="G26" s="153"/>
      <c r="H26" s="268"/>
      <c r="I26" s="279"/>
    </row>
    <row r="27" spans="1:9" ht="30" customHeight="1" x14ac:dyDescent="0.45">
      <c r="A27" s="383">
        <v>301030100</v>
      </c>
      <c r="B27" s="384" t="s">
        <v>273</v>
      </c>
      <c r="C27" s="154" t="s">
        <v>122</v>
      </c>
      <c r="D27" s="387">
        <v>30100000</v>
      </c>
      <c r="E27" s="392">
        <f t="shared" ref="E27:F32" si="4">E$8</f>
        <v>0.56999999999999995</v>
      </c>
      <c r="F27" s="392">
        <f t="shared" si="4"/>
        <v>1.25</v>
      </c>
      <c r="G27" s="380">
        <f>D27*E27*F27</f>
        <v>21446250</v>
      </c>
      <c r="H27" s="379"/>
      <c r="I27" s="269"/>
    </row>
    <row r="28" spans="1:9" s="266" customFormat="1" ht="30" customHeight="1" x14ac:dyDescent="0.45">
      <c r="A28" s="383"/>
      <c r="B28" s="384"/>
      <c r="C28" s="155" t="s">
        <v>251</v>
      </c>
      <c r="D28" s="388"/>
      <c r="E28" s="393">
        <f t="shared" si="4"/>
        <v>0.56999999999999995</v>
      </c>
      <c r="F28" s="393">
        <f t="shared" si="4"/>
        <v>1.25</v>
      </c>
      <c r="G28" s="380"/>
      <c r="H28" s="379"/>
      <c r="I28" s="271"/>
    </row>
    <row r="29" spans="1:9" ht="30" customHeight="1" x14ac:dyDescent="0.45">
      <c r="A29" s="261">
        <v>301030200</v>
      </c>
      <c r="B29" s="132" t="s">
        <v>274</v>
      </c>
      <c r="C29" s="156" t="s">
        <v>41</v>
      </c>
      <c r="D29" s="90">
        <v>14900000</v>
      </c>
      <c r="E29" s="91">
        <f t="shared" si="4"/>
        <v>0.56999999999999995</v>
      </c>
      <c r="F29" s="91">
        <f t="shared" si="4"/>
        <v>1.25</v>
      </c>
      <c r="G29" s="260">
        <f>D29*E29*F29</f>
        <v>10616250</v>
      </c>
      <c r="I29" s="269"/>
    </row>
    <row r="30" spans="1:9" ht="30" customHeight="1" x14ac:dyDescent="0.45">
      <c r="A30" s="261">
        <v>301030300</v>
      </c>
      <c r="B30" s="132" t="s">
        <v>123</v>
      </c>
      <c r="C30" s="156" t="s">
        <v>45</v>
      </c>
      <c r="D30" s="90">
        <v>14900000</v>
      </c>
      <c r="E30" s="91">
        <f t="shared" si="4"/>
        <v>0.56999999999999995</v>
      </c>
      <c r="F30" s="91">
        <f t="shared" si="4"/>
        <v>1.25</v>
      </c>
      <c r="G30" s="260">
        <f t="shared" ref="G30:G40" si="5">D30*E30*F30</f>
        <v>10616250</v>
      </c>
      <c r="I30" s="269"/>
    </row>
    <row r="31" spans="1:9" ht="30" customHeight="1" x14ac:dyDescent="0.45">
      <c r="A31" s="261">
        <v>301030400</v>
      </c>
      <c r="B31" s="132" t="s">
        <v>124</v>
      </c>
      <c r="C31" s="156" t="s">
        <v>41</v>
      </c>
      <c r="D31" s="90">
        <v>14900000</v>
      </c>
      <c r="E31" s="91">
        <f t="shared" si="4"/>
        <v>0.56999999999999995</v>
      </c>
      <c r="F31" s="91">
        <f t="shared" si="4"/>
        <v>1.25</v>
      </c>
      <c r="G31" s="260">
        <f t="shared" si="5"/>
        <v>10616250</v>
      </c>
      <c r="I31" s="269"/>
    </row>
    <row r="32" spans="1:9" ht="30" customHeight="1" thickBot="1" x14ac:dyDescent="0.5">
      <c r="A32" s="261">
        <v>301030500</v>
      </c>
      <c r="B32" s="157" t="s">
        <v>125</v>
      </c>
      <c r="C32" s="156" t="s">
        <v>41</v>
      </c>
      <c r="D32" s="90">
        <v>22500000</v>
      </c>
      <c r="E32" s="91">
        <f t="shared" si="4"/>
        <v>0.56999999999999995</v>
      </c>
      <c r="F32" s="91">
        <f t="shared" si="4"/>
        <v>1.25</v>
      </c>
      <c r="G32" s="260">
        <f t="shared" si="5"/>
        <v>16031249.999999998</v>
      </c>
      <c r="I32" s="269"/>
    </row>
    <row r="33" spans="1:9" s="286" customFormat="1" ht="30" customHeight="1" x14ac:dyDescent="0.5">
      <c r="A33" s="151">
        <v>301040000</v>
      </c>
      <c r="B33" s="146" t="s">
        <v>46</v>
      </c>
      <c r="C33" s="129"/>
      <c r="D33" s="129"/>
      <c r="E33" s="130"/>
      <c r="F33" s="130"/>
      <c r="G33" s="140"/>
      <c r="H33" s="268"/>
      <c r="I33" s="289"/>
    </row>
    <row r="34" spans="1:9" ht="38.25" customHeight="1" thickBot="1" x14ac:dyDescent="0.5">
      <c r="A34" s="261">
        <v>301040100</v>
      </c>
      <c r="B34" s="132" t="s">
        <v>292</v>
      </c>
      <c r="C34" s="156" t="s">
        <v>126</v>
      </c>
      <c r="D34" s="90">
        <v>36400000</v>
      </c>
      <c r="E34" s="91">
        <f t="shared" ref="E34:F34" si="6">E$8</f>
        <v>0.56999999999999995</v>
      </c>
      <c r="F34" s="91">
        <f t="shared" si="6"/>
        <v>1.25</v>
      </c>
      <c r="G34" s="260">
        <f t="shared" si="5"/>
        <v>25935000</v>
      </c>
      <c r="I34" s="269"/>
    </row>
    <row r="35" spans="1:9" ht="30" customHeight="1" x14ac:dyDescent="0.45">
      <c r="A35" s="151">
        <v>301050000</v>
      </c>
      <c r="B35" s="128" t="s">
        <v>129</v>
      </c>
      <c r="C35" s="129"/>
      <c r="D35" s="129"/>
      <c r="E35" s="130"/>
      <c r="F35" s="130"/>
      <c r="G35" s="140"/>
      <c r="I35" s="269"/>
    </row>
    <row r="36" spans="1:9" s="286" customFormat="1" ht="38.25" customHeight="1" thickBot="1" x14ac:dyDescent="0.55000000000000004">
      <c r="A36" s="136">
        <v>301050100</v>
      </c>
      <c r="B36" s="161" t="s">
        <v>224</v>
      </c>
      <c r="C36" s="162" t="s">
        <v>41</v>
      </c>
      <c r="D36" s="101">
        <v>14900000</v>
      </c>
      <c r="E36" s="102">
        <f>E$8</f>
        <v>0.56999999999999995</v>
      </c>
      <c r="F36" s="102">
        <f>F$8</f>
        <v>1.25</v>
      </c>
      <c r="G36" s="103">
        <f t="shared" si="5"/>
        <v>10616250</v>
      </c>
      <c r="H36" s="268"/>
      <c r="I36" s="289"/>
    </row>
    <row r="37" spans="1:9" ht="30" customHeight="1" x14ac:dyDescent="0.45">
      <c r="A37" s="151">
        <v>301060000</v>
      </c>
      <c r="B37" s="146" t="s">
        <v>60</v>
      </c>
      <c r="C37" s="163"/>
      <c r="D37" s="129"/>
      <c r="E37" s="130"/>
      <c r="F37" s="130"/>
      <c r="G37" s="140"/>
      <c r="I37" s="269"/>
    </row>
    <row r="38" spans="1:9" s="286" customFormat="1" ht="30" customHeight="1" thickBot="1" x14ac:dyDescent="0.55000000000000004">
      <c r="A38" s="150">
        <v>301060100</v>
      </c>
      <c r="B38" s="161" t="s">
        <v>69</v>
      </c>
      <c r="C38" s="100" t="s">
        <v>41</v>
      </c>
      <c r="D38" s="101">
        <v>39300000</v>
      </c>
      <c r="E38" s="102">
        <f>E$8</f>
        <v>0.56999999999999995</v>
      </c>
      <c r="F38" s="102">
        <f>F$8</f>
        <v>1.25</v>
      </c>
      <c r="G38" s="103">
        <f t="shared" si="5"/>
        <v>28001249.999999996</v>
      </c>
      <c r="H38" s="268"/>
      <c r="I38" s="289"/>
    </row>
    <row r="39" spans="1:9" ht="30" customHeight="1" x14ac:dyDescent="0.45">
      <c r="A39" s="151">
        <v>301070000</v>
      </c>
      <c r="B39" s="146" t="s">
        <v>62</v>
      </c>
      <c r="C39" s="117"/>
      <c r="D39" s="129"/>
      <c r="E39" s="130"/>
      <c r="F39" s="130"/>
      <c r="G39" s="140"/>
      <c r="I39" s="269"/>
    </row>
    <row r="40" spans="1:9" ht="30" customHeight="1" thickBot="1" x14ac:dyDescent="0.5">
      <c r="A40" s="150">
        <v>301070100</v>
      </c>
      <c r="B40" s="161" t="s">
        <v>47</v>
      </c>
      <c r="C40" s="100" t="s">
        <v>3</v>
      </c>
      <c r="D40" s="101">
        <v>14900000</v>
      </c>
      <c r="E40" s="102">
        <f>E$8</f>
        <v>0.56999999999999995</v>
      </c>
      <c r="F40" s="102">
        <f>F$8</f>
        <v>1.25</v>
      </c>
      <c r="G40" s="103">
        <f t="shared" si="5"/>
        <v>10616250</v>
      </c>
      <c r="I40" s="269"/>
    </row>
    <row r="41" spans="1:9" ht="30" customHeight="1" thickBot="1" x14ac:dyDescent="0.5">
      <c r="A41" s="389" t="s">
        <v>222</v>
      </c>
      <c r="B41" s="390"/>
      <c r="C41" s="390"/>
      <c r="D41" s="390"/>
      <c r="E41" s="390"/>
      <c r="F41" s="391"/>
      <c r="G41" s="164">
        <f>SUM(G8:G40)</f>
        <v>356178750</v>
      </c>
      <c r="I41" s="269"/>
    </row>
    <row r="42" spans="1:9" ht="30" customHeight="1" thickBot="1" x14ac:dyDescent="0.5">
      <c r="A42" s="376" t="s">
        <v>210</v>
      </c>
      <c r="B42" s="377"/>
      <c r="C42" s="377"/>
      <c r="D42" s="377"/>
      <c r="E42" s="377"/>
      <c r="F42" s="378"/>
      <c r="G42" s="165">
        <f>G41*'ورودی محاسبات'!F17</f>
        <v>4274145000</v>
      </c>
      <c r="I42" s="269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G42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zoomScaleNormal="100" zoomScaleSheetLayoutView="100" workbookViewId="0">
      <selection activeCell="D61" sqref="D61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16.85546875" style="262" customWidth="1"/>
    <col min="4" max="4" width="13.140625" style="262" customWidth="1"/>
    <col min="5" max="5" width="10.85546875" style="262" customWidth="1"/>
    <col min="6" max="6" width="9.5703125" style="262" customWidth="1"/>
    <col min="7" max="7" width="8.7109375" style="262" customWidth="1"/>
    <col min="8" max="8" width="15.5703125" style="278" customWidth="1"/>
    <col min="9" max="16384" width="9.140625" style="262"/>
  </cols>
  <sheetData>
    <row r="1" spans="1:16" ht="30" customHeight="1" thickBot="1" x14ac:dyDescent="0.5">
      <c r="A1" s="354" t="s">
        <v>191</v>
      </c>
      <c r="B1" s="355"/>
      <c r="C1" s="355"/>
      <c r="D1" s="355"/>
      <c r="E1" s="355"/>
      <c r="F1" s="355"/>
      <c r="G1" s="355"/>
      <c r="H1" s="356"/>
    </row>
    <row r="2" spans="1:16" ht="30" customHeight="1" thickBot="1" x14ac:dyDescent="0.5">
      <c r="A2" s="357" t="s">
        <v>168</v>
      </c>
      <c r="B2" s="357"/>
      <c r="C2" s="357"/>
      <c r="D2" s="357"/>
      <c r="E2" s="357"/>
      <c r="F2" s="357"/>
      <c r="G2" s="357"/>
      <c r="H2" s="357"/>
      <c r="I2" s="291" t="s">
        <v>261</v>
      </c>
    </row>
    <row r="3" spans="1:16" ht="30" customHeight="1" thickBot="1" x14ac:dyDescent="0.5">
      <c r="A3" s="395" t="s">
        <v>130</v>
      </c>
      <c r="B3" s="396"/>
      <c r="C3" s="396"/>
      <c r="D3" s="396"/>
      <c r="E3" s="396"/>
      <c r="F3" s="396"/>
      <c r="G3" s="396"/>
      <c r="H3" s="374"/>
      <c r="L3" s="292"/>
      <c r="M3" s="293"/>
      <c r="N3" s="294"/>
      <c r="O3" s="295"/>
      <c r="P3" s="292"/>
    </row>
    <row r="4" spans="1:16" s="266" customFormat="1" ht="60" customHeight="1" thickBot="1" x14ac:dyDescent="0.5">
      <c r="A4" s="166" t="s">
        <v>12</v>
      </c>
      <c r="B4" s="167" t="s">
        <v>13</v>
      </c>
      <c r="C4" s="167" t="s">
        <v>14</v>
      </c>
      <c r="D4" s="167" t="s">
        <v>213</v>
      </c>
      <c r="E4" s="168" t="s">
        <v>258</v>
      </c>
      <c r="F4" s="167" t="s">
        <v>0</v>
      </c>
      <c r="G4" s="167" t="s">
        <v>200</v>
      </c>
      <c r="H4" s="169" t="s">
        <v>212</v>
      </c>
      <c r="L4" s="296"/>
      <c r="M4" s="296"/>
      <c r="N4" s="296"/>
      <c r="O4" s="296"/>
      <c r="P4" s="296"/>
    </row>
    <row r="5" spans="1:16" s="288" customFormat="1" ht="30" customHeight="1" thickBot="1" x14ac:dyDescent="0.5">
      <c r="A5" s="124">
        <v>302010000</v>
      </c>
      <c r="B5" s="170" t="s">
        <v>63</v>
      </c>
      <c r="C5" s="106"/>
      <c r="D5" s="106"/>
      <c r="E5" s="106"/>
      <c r="F5" s="171"/>
      <c r="G5" s="171"/>
      <c r="H5" s="172"/>
    </row>
    <row r="6" spans="1:16" ht="30" customHeight="1" x14ac:dyDescent="0.45">
      <c r="A6" s="127">
        <v>302010100</v>
      </c>
      <c r="B6" s="173" t="s">
        <v>39</v>
      </c>
      <c r="C6" s="94"/>
      <c r="D6" s="129"/>
      <c r="E6" s="129"/>
      <c r="F6" s="174"/>
      <c r="G6" s="174"/>
      <c r="H6" s="175"/>
    </row>
    <row r="7" spans="1:16" ht="30" customHeight="1" x14ac:dyDescent="0.45">
      <c r="A7" s="141">
        <v>302010101</v>
      </c>
      <c r="B7" s="176" t="s">
        <v>131</v>
      </c>
      <c r="C7" s="177" t="s">
        <v>1</v>
      </c>
      <c r="D7" s="178">
        <v>34100000</v>
      </c>
      <c r="E7" s="178">
        <v>1</v>
      </c>
      <c r="F7" s="299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0.73</v>
      </c>
      <c r="G7" s="179">
        <f>'ورودی محاسبات'!F19</f>
        <v>1.25</v>
      </c>
      <c r="H7" s="180">
        <f>D7*F7*G7*E7</f>
        <v>31116250</v>
      </c>
      <c r="I7" s="268"/>
      <c r="J7" s="269"/>
    </row>
    <row r="8" spans="1:16" s="288" customFormat="1" ht="30" customHeight="1" x14ac:dyDescent="0.45">
      <c r="A8" s="141">
        <v>302010102</v>
      </c>
      <c r="B8" s="176" t="s">
        <v>132</v>
      </c>
      <c r="C8" s="177" t="s">
        <v>2</v>
      </c>
      <c r="D8" s="178">
        <v>81200000</v>
      </c>
      <c r="E8" s="178">
        <v>1</v>
      </c>
      <c r="F8" s="179">
        <f>F$7</f>
        <v>0.73</v>
      </c>
      <c r="G8" s="179">
        <f>G$7</f>
        <v>1.25</v>
      </c>
      <c r="H8" s="180">
        <f>D8*F8*G8*E8</f>
        <v>74095000</v>
      </c>
      <c r="I8" s="268"/>
      <c r="J8" s="287"/>
    </row>
    <row r="9" spans="1:16" ht="30" customHeight="1" x14ac:dyDescent="0.45">
      <c r="A9" s="141">
        <v>302010104</v>
      </c>
      <c r="B9" s="181" t="s">
        <v>133</v>
      </c>
      <c r="C9" s="177" t="s">
        <v>1</v>
      </c>
      <c r="D9" s="178">
        <v>13300000</v>
      </c>
      <c r="E9" s="178">
        <v>1</v>
      </c>
      <c r="F9" s="179">
        <f t="shared" ref="F9:F61" si="0">F$7</f>
        <v>0.73</v>
      </c>
      <c r="G9" s="179">
        <f t="shared" ref="G9:G61" si="1">G$7</f>
        <v>1.25</v>
      </c>
      <c r="H9" s="180">
        <f>D9*F9*G9*E9</f>
        <v>12136250</v>
      </c>
      <c r="I9" s="268"/>
      <c r="J9" s="269"/>
    </row>
    <row r="10" spans="1:16" s="266" customFormat="1" ht="30" customHeight="1" thickBot="1" x14ac:dyDescent="0.5">
      <c r="A10" s="182">
        <v>302010105</v>
      </c>
      <c r="B10" s="183" t="s">
        <v>4</v>
      </c>
      <c r="C10" s="158" t="s">
        <v>1</v>
      </c>
      <c r="D10" s="100" t="s">
        <v>86</v>
      </c>
      <c r="E10" s="100"/>
      <c r="F10" s="184"/>
      <c r="G10" s="184"/>
      <c r="H10" s="185"/>
      <c r="I10" s="268"/>
      <c r="J10" s="271"/>
    </row>
    <row r="11" spans="1:16" ht="30" customHeight="1" x14ac:dyDescent="0.45">
      <c r="A11" s="127">
        <v>302010200</v>
      </c>
      <c r="B11" s="173" t="s">
        <v>42</v>
      </c>
      <c r="C11" s="94"/>
      <c r="D11" s="129"/>
      <c r="E11" s="129"/>
      <c r="F11" s="174"/>
      <c r="G11" s="174"/>
      <c r="H11" s="175"/>
      <c r="I11" s="268"/>
      <c r="J11" s="269"/>
    </row>
    <row r="12" spans="1:16" ht="30" customHeight="1" x14ac:dyDescent="0.45">
      <c r="A12" s="141">
        <v>302010201</v>
      </c>
      <c r="B12" s="176" t="s">
        <v>242</v>
      </c>
      <c r="C12" s="177" t="s">
        <v>1</v>
      </c>
      <c r="D12" s="178">
        <v>108500000</v>
      </c>
      <c r="E12" s="178">
        <v>1</v>
      </c>
      <c r="F12" s="179">
        <f t="shared" si="0"/>
        <v>0.73</v>
      </c>
      <c r="G12" s="179">
        <f t="shared" si="1"/>
        <v>1.25</v>
      </c>
      <c r="H12" s="180">
        <f t="shared" ref="H12:H61" si="2">D12*F12*G12*E12</f>
        <v>99006250</v>
      </c>
      <c r="I12" s="268"/>
      <c r="J12" s="269"/>
    </row>
    <row r="13" spans="1:16" ht="33.75" customHeight="1" x14ac:dyDescent="0.45">
      <c r="A13" s="141">
        <v>302010202</v>
      </c>
      <c r="B13" s="176" t="s">
        <v>134</v>
      </c>
      <c r="C13" s="177" t="s">
        <v>135</v>
      </c>
      <c r="D13" s="178">
        <v>40800000</v>
      </c>
      <c r="E13" s="178">
        <v>1</v>
      </c>
      <c r="F13" s="179">
        <f t="shared" si="0"/>
        <v>0.73</v>
      </c>
      <c r="G13" s="179">
        <f t="shared" si="1"/>
        <v>1.25</v>
      </c>
      <c r="H13" s="180">
        <f t="shared" si="2"/>
        <v>37230000</v>
      </c>
      <c r="I13" s="268"/>
      <c r="J13" s="269"/>
    </row>
    <row r="14" spans="1:16" ht="30" customHeight="1" x14ac:dyDescent="0.45">
      <c r="A14" s="141">
        <v>302010203</v>
      </c>
      <c r="B14" s="176" t="s">
        <v>136</v>
      </c>
      <c r="C14" s="177" t="s">
        <v>1</v>
      </c>
      <c r="D14" s="178">
        <v>40800000</v>
      </c>
      <c r="E14" s="178">
        <v>1</v>
      </c>
      <c r="F14" s="179">
        <f t="shared" si="0"/>
        <v>0.73</v>
      </c>
      <c r="G14" s="179">
        <f t="shared" si="1"/>
        <v>1.25</v>
      </c>
      <c r="H14" s="180">
        <f>D14*F14*G14*E14</f>
        <v>37230000</v>
      </c>
      <c r="I14" s="268"/>
      <c r="J14" s="269"/>
    </row>
    <row r="15" spans="1:16" ht="30" customHeight="1" x14ac:dyDescent="0.45">
      <c r="A15" s="141">
        <v>302010204</v>
      </c>
      <c r="B15" s="176" t="s">
        <v>137</v>
      </c>
      <c r="C15" s="156" t="s">
        <v>1</v>
      </c>
      <c r="D15" s="178">
        <v>27700000</v>
      </c>
      <c r="E15" s="178">
        <v>1</v>
      </c>
      <c r="F15" s="179">
        <f t="shared" si="0"/>
        <v>0.73</v>
      </c>
      <c r="G15" s="179">
        <f t="shared" si="1"/>
        <v>1.25</v>
      </c>
      <c r="H15" s="180">
        <f>D15*F15*G15*E15</f>
        <v>25276250</v>
      </c>
      <c r="I15" s="297" t="s">
        <v>202</v>
      </c>
      <c r="J15" s="269"/>
    </row>
    <row r="16" spans="1:16" ht="30" customHeight="1" thickBot="1" x14ac:dyDescent="0.5">
      <c r="A16" s="143">
        <v>302010205</v>
      </c>
      <c r="B16" s="183" t="s">
        <v>138</v>
      </c>
      <c r="C16" s="158" t="s">
        <v>1</v>
      </c>
      <c r="D16" s="159">
        <v>40800000</v>
      </c>
      <c r="E16" s="159">
        <v>1</v>
      </c>
      <c r="F16" s="160">
        <f t="shared" si="0"/>
        <v>0.73</v>
      </c>
      <c r="G16" s="160">
        <f t="shared" si="1"/>
        <v>1.25</v>
      </c>
      <c r="H16" s="185">
        <f>D16*F16*G16*E16</f>
        <v>37230000</v>
      </c>
      <c r="I16" s="268"/>
      <c r="J16" s="269"/>
    </row>
    <row r="17" spans="1:10" ht="30" customHeight="1" x14ac:dyDescent="0.45">
      <c r="A17" s="151">
        <v>302020000</v>
      </c>
      <c r="B17" s="186" t="s">
        <v>46</v>
      </c>
      <c r="C17" s="129"/>
      <c r="D17" s="129"/>
      <c r="E17" s="129"/>
      <c r="F17" s="174"/>
      <c r="G17" s="174"/>
      <c r="H17" s="175"/>
      <c r="I17" s="268"/>
      <c r="J17" s="269"/>
    </row>
    <row r="18" spans="1:10" ht="30" customHeight="1" x14ac:dyDescent="0.45">
      <c r="A18" s="261">
        <v>302020100</v>
      </c>
      <c r="B18" s="187" t="s">
        <v>272</v>
      </c>
      <c r="C18" s="177" t="s">
        <v>2</v>
      </c>
      <c r="D18" s="178">
        <v>7700000</v>
      </c>
      <c r="E18" s="178">
        <v>3</v>
      </c>
      <c r="F18" s="179">
        <f t="shared" si="0"/>
        <v>0.73</v>
      </c>
      <c r="G18" s="179">
        <f t="shared" si="1"/>
        <v>1.25</v>
      </c>
      <c r="H18" s="180">
        <f>D18*F18*G18*E18</f>
        <v>21078750</v>
      </c>
      <c r="I18" s="268"/>
      <c r="J18" s="269"/>
    </row>
    <row r="19" spans="1:10" ht="41.25" customHeight="1" x14ac:dyDescent="0.45">
      <c r="A19" s="261">
        <v>302020200</v>
      </c>
      <c r="B19" s="187" t="s">
        <v>139</v>
      </c>
      <c r="C19" s="177" t="s">
        <v>1</v>
      </c>
      <c r="D19" s="178">
        <v>20300000</v>
      </c>
      <c r="E19" s="178">
        <v>1</v>
      </c>
      <c r="F19" s="179">
        <f t="shared" si="0"/>
        <v>0.73</v>
      </c>
      <c r="G19" s="179">
        <f t="shared" si="1"/>
        <v>1.25</v>
      </c>
      <c r="H19" s="180">
        <f>D19*F19*G19*E19</f>
        <v>18523750</v>
      </c>
      <c r="I19" s="268"/>
      <c r="J19" s="269"/>
    </row>
    <row r="20" spans="1:10" ht="30" customHeight="1" x14ac:dyDescent="0.45">
      <c r="A20" s="188">
        <v>302020300</v>
      </c>
      <c r="B20" s="187" t="s">
        <v>252</v>
      </c>
      <c r="C20" s="156" t="s">
        <v>1</v>
      </c>
      <c r="D20" s="97" t="s">
        <v>86</v>
      </c>
      <c r="E20" s="97"/>
      <c r="F20" s="189"/>
      <c r="G20" s="189"/>
      <c r="H20" s="180"/>
      <c r="I20" s="268"/>
      <c r="J20" s="269"/>
    </row>
    <row r="21" spans="1:10" ht="42" customHeight="1" thickBot="1" x14ac:dyDescent="0.5">
      <c r="A21" s="261">
        <v>302020400</v>
      </c>
      <c r="B21" s="132" t="s">
        <v>127</v>
      </c>
      <c r="C21" s="156" t="s">
        <v>128</v>
      </c>
      <c r="D21" s="90">
        <v>16700000</v>
      </c>
      <c r="E21" s="178">
        <v>1</v>
      </c>
      <c r="F21" s="179">
        <f t="shared" si="0"/>
        <v>0.73</v>
      </c>
      <c r="G21" s="179">
        <f t="shared" si="1"/>
        <v>1.25</v>
      </c>
      <c r="H21" s="180">
        <f>D21*F21*G21*E21</f>
        <v>15238750</v>
      </c>
      <c r="I21" s="268"/>
      <c r="J21" s="269"/>
    </row>
    <row r="22" spans="1:10" ht="30" customHeight="1" x14ac:dyDescent="0.45">
      <c r="A22" s="190">
        <v>302020500</v>
      </c>
      <c r="B22" s="191" t="s">
        <v>232</v>
      </c>
      <c r="C22" s="192"/>
      <c r="D22" s="193"/>
      <c r="E22" s="193"/>
      <c r="F22" s="194"/>
      <c r="G22" s="194"/>
      <c r="H22" s="195"/>
      <c r="I22" s="297" t="s">
        <v>271</v>
      </c>
    </row>
    <row r="23" spans="1:10" ht="30" customHeight="1" x14ac:dyDescent="0.45">
      <c r="A23" s="196">
        <v>302020501</v>
      </c>
      <c r="B23" s="197" t="s">
        <v>278</v>
      </c>
      <c r="C23" s="198" t="s">
        <v>233</v>
      </c>
      <c r="D23" s="199">
        <v>71500000</v>
      </c>
      <c r="E23" s="200">
        <v>1</v>
      </c>
      <c r="F23" s="201">
        <f t="shared" si="0"/>
        <v>0.73</v>
      </c>
      <c r="G23" s="201">
        <f t="shared" si="1"/>
        <v>1.25</v>
      </c>
      <c r="H23" s="202">
        <f t="shared" si="2"/>
        <v>65243750</v>
      </c>
      <c r="I23" s="268"/>
    </row>
    <row r="24" spans="1:10" ht="35.25" customHeight="1" x14ac:dyDescent="0.45">
      <c r="A24" s="196">
        <v>302020502</v>
      </c>
      <c r="B24" s="197" t="s">
        <v>234</v>
      </c>
      <c r="C24" s="203" t="s">
        <v>233</v>
      </c>
      <c r="D24" s="199">
        <v>123600000</v>
      </c>
      <c r="E24" s="200">
        <v>1</v>
      </c>
      <c r="F24" s="201">
        <f t="shared" si="0"/>
        <v>0.73</v>
      </c>
      <c r="G24" s="201">
        <f t="shared" si="1"/>
        <v>1.25</v>
      </c>
      <c r="H24" s="202">
        <f t="shared" si="2"/>
        <v>112785000</v>
      </c>
      <c r="I24" s="268"/>
    </row>
    <row r="25" spans="1:10" ht="30" customHeight="1" x14ac:dyDescent="0.45">
      <c r="A25" s="196">
        <v>302020503</v>
      </c>
      <c r="B25" s="204" t="s">
        <v>235</v>
      </c>
      <c r="C25" s="203" t="s">
        <v>233</v>
      </c>
      <c r="D25" s="199">
        <v>27200000</v>
      </c>
      <c r="E25" s="200">
        <v>1</v>
      </c>
      <c r="F25" s="201">
        <f t="shared" si="0"/>
        <v>0.73</v>
      </c>
      <c r="G25" s="201">
        <f t="shared" si="1"/>
        <v>1.25</v>
      </c>
      <c r="H25" s="202">
        <f t="shared" si="2"/>
        <v>24820000</v>
      </c>
    </row>
    <row r="26" spans="1:10" ht="37.5" customHeight="1" thickBot="1" x14ac:dyDescent="0.5">
      <c r="A26" s="205">
        <v>302020504</v>
      </c>
      <c r="B26" s="206" t="s">
        <v>236</v>
      </c>
      <c r="C26" s="207" t="s">
        <v>233</v>
      </c>
      <c r="D26" s="199">
        <v>27200000</v>
      </c>
      <c r="E26" s="209">
        <v>1</v>
      </c>
      <c r="F26" s="210">
        <f t="shared" si="0"/>
        <v>0.73</v>
      </c>
      <c r="G26" s="210">
        <f t="shared" si="1"/>
        <v>1.25</v>
      </c>
      <c r="H26" s="211">
        <f t="shared" si="2"/>
        <v>24820000</v>
      </c>
      <c r="I26" s="297"/>
    </row>
    <row r="27" spans="1:10" ht="30" customHeight="1" x14ac:dyDescent="0.45">
      <c r="A27" s="190">
        <v>302020600</v>
      </c>
      <c r="B27" s="191" t="s">
        <v>237</v>
      </c>
      <c r="C27" s="192"/>
      <c r="D27" s="192"/>
      <c r="E27" s="192"/>
      <c r="F27" s="212"/>
      <c r="G27" s="212"/>
      <c r="H27" s="213"/>
      <c r="I27" s="297" t="s">
        <v>271</v>
      </c>
    </row>
    <row r="28" spans="1:10" ht="30" customHeight="1" x14ac:dyDescent="0.45">
      <c r="A28" s="196">
        <v>302020601</v>
      </c>
      <c r="B28" s="197" t="s">
        <v>279</v>
      </c>
      <c r="C28" s="203" t="s">
        <v>233</v>
      </c>
      <c r="D28" s="199">
        <v>104300000</v>
      </c>
      <c r="E28" s="200">
        <v>1</v>
      </c>
      <c r="F28" s="201">
        <f t="shared" si="0"/>
        <v>0.73</v>
      </c>
      <c r="G28" s="201">
        <f t="shared" si="1"/>
        <v>1.25</v>
      </c>
      <c r="H28" s="202">
        <f t="shared" si="2"/>
        <v>95173750</v>
      </c>
      <c r="I28" s="268"/>
    </row>
    <row r="29" spans="1:10" ht="30" customHeight="1" thickBot="1" x14ac:dyDescent="0.5">
      <c r="A29" s="205">
        <v>302020602</v>
      </c>
      <c r="B29" s="214" t="s">
        <v>280</v>
      </c>
      <c r="C29" s="207" t="s">
        <v>233</v>
      </c>
      <c r="D29" s="208">
        <v>27200000</v>
      </c>
      <c r="E29" s="209">
        <v>1</v>
      </c>
      <c r="F29" s="210">
        <f t="shared" si="0"/>
        <v>0.73</v>
      </c>
      <c r="G29" s="210">
        <f t="shared" si="1"/>
        <v>1.25</v>
      </c>
      <c r="H29" s="211">
        <f t="shared" si="2"/>
        <v>24820000</v>
      </c>
      <c r="I29" s="297"/>
    </row>
    <row r="30" spans="1:10" ht="30" customHeight="1" x14ac:dyDescent="0.45">
      <c r="A30" s="190">
        <v>302020700</v>
      </c>
      <c r="B30" s="191" t="s">
        <v>238</v>
      </c>
      <c r="C30" s="192"/>
      <c r="D30" s="192"/>
      <c r="E30" s="192"/>
      <c r="F30" s="212"/>
      <c r="G30" s="212"/>
      <c r="H30" s="213"/>
      <c r="I30" s="297" t="s">
        <v>271</v>
      </c>
    </row>
    <row r="31" spans="1:10" ht="30" customHeight="1" x14ac:dyDescent="0.45">
      <c r="A31" s="196">
        <v>302020701</v>
      </c>
      <c r="B31" s="197" t="s">
        <v>281</v>
      </c>
      <c r="C31" s="203" t="s">
        <v>233</v>
      </c>
      <c r="D31" s="199">
        <v>71500000</v>
      </c>
      <c r="E31" s="200">
        <v>1</v>
      </c>
      <c r="F31" s="201">
        <f t="shared" si="0"/>
        <v>0.73</v>
      </c>
      <c r="G31" s="201">
        <f t="shared" si="1"/>
        <v>1.25</v>
      </c>
      <c r="H31" s="202">
        <f t="shared" si="2"/>
        <v>65243750</v>
      </c>
      <c r="I31" s="268"/>
    </row>
    <row r="32" spans="1:10" ht="36" customHeight="1" x14ac:dyDescent="0.45">
      <c r="A32" s="196">
        <v>302020702</v>
      </c>
      <c r="B32" s="197" t="s">
        <v>239</v>
      </c>
      <c r="C32" s="203" t="s">
        <v>233</v>
      </c>
      <c r="D32" s="199">
        <v>130200000</v>
      </c>
      <c r="E32" s="200">
        <v>1</v>
      </c>
      <c r="F32" s="201">
        <f t="shared" si="0"/>
        <v>0.73</v>
      </c>
      <c r="G32" s="201">
        <f t="shared" si="1"/>
        <v>1.25</v>
      </c>
      <c r="H32" s="202">
        <f t="shared" si="2"/>
        <v>118807500</v>
      </c>
      <c r="I32" s="268"/>
    </row>
    <row r="33" spans="1:9" ht="30" customHeight="1" x14ac:dyDescent="0.45">
      <c r="A33" s="196">
        <v>302020703</v>
      </c>
      <c r="B33" s="197" t="s">
        <v>282</v>
      </c>
      <c r="C33" s="203" t="s">
        <v>233</v>
      </c>
      <c r="D33" s="199">
        <v>27200000</v>
      </c>
      <c r="E33" s="200">
        <v>1</v>
      </c>
      <c r="F33" s="201">
        <f t="shared" si="0"/>
        <v>0.73</v>
      </c>
      <c r="G33" s="201">
        <f t="shared" si="1"/>
        <v>1.25</v>
      </c>
      <c r="H33" s="202">
        <f t="shared" si="2"/>
        <v>24820000</v>
      </c>
      <c r="I33" s="297"/>
    </row>
    <row r="34" spans="1:9" ht="30" customHeight="1" thickBot="1" x14ac:dyDescent="0.5">
      <c r="A34" s="205">
        <v>302020704</v>
      </c>
      <c r="B34" s="214" t="s">
        <v>240</v>
      </c>
      <c r="C34" s="207" t="s">
        <v>233</v>
      </c>
      <c r="D34" s="208">
        <v>27200000</v>
      </c>
      <c r="E34" s="209">
        <v>1</v>
      </c>
      <c r="F34" s="210">
        <f t="shared" si="0"/>
        <v>0.73</v>
      </c>
      <c r="G34" s="210">
        <f t="shared" si="1"/>
        <v>1.25</v>
      </c>
      <c r="H34" s="211">
        <f t="shared" si="2"/>
        <v>24820000</v>
      </c>
      <c r="I34" s="297"/>
    </row>
    <row r="35" spans="1:9" ht="30" customHeight="1" thickBot="1" x14ac:dyDescent="0.5">
      <c r="A35" s="215">
        <v>302020800</v>
      </c>
      <c r="B35" s="216" t="s">
        <v>229</v>
      </c>
      <c r="C35" s="217" t="s">
        <v>231</v>
      </c>
      <c r="D35" s="218">
        <v>160100000</v>
      </c>
      <c r="E35" s="219">
        <v>1</v>
      </c>
      <c r="F35" s="220">
        <f t="shared" si="0"/>
        <v>0.73</v>
      </c>
      <c r="G35" s="220">
        <f t="shared" si="1"/>
        <v>1.25</v>
      </c>
      <c r="H35" s="221">
        <f t="shared" si="2"/>
        <v>146091250</v>
      </c>
      <c r="I35" s="268"/>
    </row>
    <row r="36" spans="1:9" ht="30" customHeight="1" thickBot="1" x14ac:dyDescent="0.5">
      <c r="A36" s="215">
        <v>302020900</v>
      </c>
      <c r="B36" s="222" t="s">
        <v>230</v>
      </c>
      <c r="C36" s="217" t="s">
        <v>231</v>
      </c>
      <c r="D36" s="218">
        <v>57900000</v>
      </c>
      <c r="E36" s="219">
        <v>1</v>
      </c>
      <c r="F36" s="220">
        <f t="shared" si="0"/>
        <v>0.73</v>
      </c>
      <c r="G36" s="220">
        <f t="shared" si="1"/>
        <v>1.25</v>
      </c>
      <c r="H36" s="221">
        <f t="shared" si="2"/>
        <v>52833750</v>
      </c>
      <c r="I36" s="268"/>
    </row>
    <row r="37" spans="1:9" ht="30" customHeight="1" x14ac:dyDescent="0.45">
      <c r="A37" s="127">
        <v>302021000</v>
      </c>
      <c r="B37" s="128" t="s">
        <v>140</v>
      </c>
      <c r="C37" s="129"/>
      <c r="D37" s="223"/>
      <c r="E37" s="223"/>
      <c r="F37" s="174"/>
      <c r="G37" s="174"/>
      <c r="H37" s="224"/>
      <c r="I37" s="268"/>
    </row>
    <row r="38" spans="1:9" ht="30" customHeight="1" x14ac:dyDescent="0.45">
      <c r="A38" s="141">
        <v>302021001</v>
      </c>
      <c r="B38" s="157" t="s">
        <v>253</v>
      </c>
      <c r="C38" s="177" t="s">
        <v>2</v>
      </c>
      <c r="D38" s="178">
        <v>13300000</v>
      </c>
      <c r="E38" s="178">
        <v>1</v>
      </c>
      <c r="F38" s="179">
        <f t="shared" si="0"/>
        <v>0.73</v>
      </c>
      <c r="G38" s="179">
        <f t="shared" si="1"/>
        <v>1.25</v>
      </c>
      <c r="H38" s="180">
        <f t="shared" si="2"/>
        <v>12136250</v>
      </c>
      <c r="I38" s="268"/>
    </row>
    <row r="39" spans="1:9" ht="30" customHeight="1" thickBot="1" x14ac:dyDescent="0.5">
      <c r="A39" s="225">
        <v>302021002</v>
      </c>
      <c r="B39" s="226" t="s">
        <v>245</v>
      </c>
      <c r="C39" s="158" t="s">
        <v>2</v>
      </c>
      <c r="D39" s="159">
        <v>13300000</v>
      </c>
      <c r="E39" s="159">
        <v>1</v>
      </c>
      <c r="F39" s="160">
        <f t="shared" si="0"/>
        <v>0.73</v>
      </c>
      <c r="G39" s="160">
        <f t="shared" si="1"/>
        <v>1.25</v>
      </c>
      <c r="H39" s="185">
        <f t="shared" si="2"/>
        <v>12136250</v>
      </c>
      <c r="I39" s="297" t="s">
        <v>256</v>
      </c>
    </row>
    <row r="40" spans="1:9" ht="30" customHeight="1" x14ac:dyDescent="0.45">
      <c r="A40" s="127">
        <v>302030000</v>
      </c>
      <c r="B40" s="128" t="s">
        <v>58</v>
      </c>
      <c r="C40" s="163"/>
      <c r="D40" s="117"/>
      <c r="E40" s="117"/>
      <c r="F40" s="227"/>
      <c r="G40" s="227"/>
      <c r="H40" s="228"/>
      <c r="I40" s="268"/>
    </row>
    <row r="41" spans="1:9" ht="30" customHeight="1" x14ac:dyDescent="0.45">
      <c r="A41" s="229">
        <v>302030100</v>
      </c>
      <c r="B41" s="157" t="s">
        <v>283</v>
      </c>
      <c r="C41" s="177" t="s">
        <v>107</v>
      </c>
      <c r="D41" s="178">
        <v>36000000</v>
      </c>
      <c r="E41" s="230">
        <v>1</v>
      </c>
      <c r="F41" s="179">
        <f t="shared" si="0"/>
        <v>0.73</v>
      </c>
      <c r="G41" s="179">
        <f t="shared" si="1"/>
        <v>1.25</v>
      </c>
      <c r="H41" s="180">
        <f t="shared" si="2"/>
        <v>32850000</v>
      </c>
      <c r="I41" s="268"/>
    </row>
    <row r="42" spans="1:9" ht="30" customHeight="1" x14ac:dyDescent="0.45">
      <c r="A42" s="229">
        <v>302030200</v>
      </c>
      <c r="B42" s="157" t="s">
        <v>284</v>
      </c>
      <c r="C42" s="177" t="s">
        <v>107</v>
      </c>
      <c r="D42" s="178">
        <v>23100000</v>
      </c>
      <c r="E42" s="230">
        <v>1</v>
      </c>
      <c r="F42" s="179">
        <f t="shared" si="0"/>
        <v>0.73</v>
      </c>
      <c r="G42" s="179">
        <f t="shared" si="1"/>
        <v>1.25</v>
      </c>
      <c r="H42" s="180">
        <f t="shared" si="2"/>
        <v>21078750</v>
      </c>
      <c r="I42" s="297" t="s">
        <v>202</v>
      </c>
    </row>
    <row r="43" spans="1:9" ht="30" customHeight="1" x14ac:dyDescent="0.45">
      <c r="A43" s="229">
        <v>302030300</v>
      </c>
      <c r="B43" s="157" t="s">
        <v>225</v>
      </c>
      <c r="C43" s="177" t="s">
        <v>1</v>
      </c>
      <c r="D43" s="178">
        <v>54700000</v>
      </c>
      <c r="E43" s="230">
        <v>1</v>
      </c>
      <c r="F43" s="179">
        <f t="shared" si="0"/>
        <v>0.73</v>
      </c>
      <c r="G43" s="179">
        <f t="shared" si="1"/>
        <v>1.25</v>
      </c>
      <c r="H43" s="180">
        <f t="shared" si="2"/>
        <v>49913750</v>
      </c>
      <c r="I43" s="268"/>
    </row>
    <row r="44" spans="1:9" ht="30" customHeight="1" x14ac:dyDescent="0.45">
      <c r="A44" s="231">
        <v>302030400</v>
      </c>
      <c r="B44" s="157" t="s">
        <v>141</v>
      </c>
      <c r="C44" s="177" t="s">
        <v>1</v>
      </c>
      <c r="D44" s="230" t="s">
        <v>86</v>
      </c>
      <c r="E44" s="178"/>
      <c r="F44" s="232"/>
      <c r="G44" s="232"/>
      <c r="H44" s="180"/>
      <c r="I44" s="268"/>
    </row>
    <row r="45" spans="1:9" ht="30" customHeight="1" thickBot="1" x14ac:dyDescent="0.5">
      <c r="A45" s="225">
        <v>302030500</v>
      </c>
      <c r="B45" s="226" t="s">
        <v>142</v>
      </c>
      <c r="C45" s="158" t="s">
        <v>1</v>
      </c>
      <c r="D45" s="159">
        <v>195300000</v>
      </c>
      <c r="E45" s="159">
        <v>1</v>
      </c>
      <c r="F45" s="160">
        <f t="shared" si="0"/>
        <v>0.73</v>
      </c>
      <c r="G45" s="160">
        <f t="shared" si="1"/>
        <v>1.25</v>
      </c>
      <c r="H45" s="185">
        <f t="shared" si="2"/>
        <v>178211250</v>
      </c>
      <c r="I45" s="268"/>
    </row>
    <row r="46" spans="1:9" ht="30" customHeight="1" x14ac:dyDescent="0.45">
      <c r="A46" s="233">
        <v>302040000</v>
      </c>
      <c r="B46" s="128" t="s">
        <v>55</v>
      </c>
      <c r="C46" s="234"/>
      <c r="D46" s="235"/>
      <c r="E46" s="235"/>
      <c r="F46" s="236"/>
      <c r="G46" s="236"/>
      <c r="H46" s="237"/>
      <c r="I46" s="268"/>
    </row>
    <row r="47" spans="1:9" ht="36" customHeight="1" x14ac:dyDescent="0.45">
      <c r="A47" s="231">
        <v>302040100</v>
      </c>
      <c r="B47" s="157" t="s">
        <v>285</v>
      </c>
      <c r="C47" s="177" t="s">
        <v>143</v>
      </c>
      <c r="D47" s="230" t="s">
        <v>86</v>
      </c>
      <c r="E47" s="230"/>
      <c r="F47" s="232"/>
      <c r="G47" s="232"/>
      <c r="H47" s="180"/>
      <c r="I47" s="268"/>
    </row>
    <row r="48" spans="1:9" ht="30" customHeight="1" x14ac:dyDescent="0.45">
      <c r="A48" s="238">
        <v>302040200</v>
      </c>
      <c r="B48" s="132" t="s">
        <v>144</v>
      </c>
      <c r="C48" s="156" t="s">
        <v>143</v>
      </c>
      <c r="D48" s="230" t="s">
        <v>86</v>
      </c>
      <c r="E48" s="230"/>
      <c r="F48" s="232"/>
      <c r="G48" s="232"/>
      <c r="H48" s="180"/>
      <c r="I48" s="268"/>
    </row>
    <row r="49" spans="1:10" ht="30" customHeight="1" x14ac:dyDescent="0.45">
      <c r="A49" s="149">
        <v>302040300</v>
      </c>
      <c r="B49" s="132" t="s">
        <v>145</v>
      </c>
      <c r="C49" s="156" t="s">
        <v>1</v>
      </c>
      <c r="D49" s="90">
        <v>35800000</v>
      </c>
      <c r="E49" s="90">
        <v>1</v>
      </c>
      <c r="F49" s="179">
        <f t="shared" si="0"/>
        <v>0.73</v>
      </c>
      <c r="G49" s="179">
        <f t="shared" si="1"/>
        <v>1.25</v>
      </c>
      <c r="H49" s="239">
        <f t="shared" si="2"/>
        <v>32667500</v>
      </c>
      <c r="I49" s="297" t="s">
        <v>257</v>
      </c>
    </row>
    <row r="50" spans="1:10" ht="43.5" customHeight="1" x14ac:dyDescent="0.45">
      <c r="A50" s="238">
        <v>302040400</v>
      </c>
      <c r="B50" s="132" t="s">
        <v>146</v>
      </c>
      <c r="C50" s="156" t="s">
        <v>1</v>
      </c>
      <c r="D50" s="111" t="s">
        <v>254</v>
      </c>
      <c r="E50" s="97"/>
      <c r="F50" s="232"/>
      <c r="G50" s="232"/>
      <c r="H50" s="180"/>
      <c r="I50" s="268"/>
    </row>
    <row r="51" spans="1:10" ht="30" customHeight="1" thickBot="1" x14ac:dyDescent="0.5">
      <c r="A51" s="240">
        <v>302040500</v>
      </c>
      <c r="B51" s="137" t="s">
        <v>243</v>
      </c>
      <c r="C51" s="162" t="s">
        <v>244</v>
      </c>
      <c r="D51" s="100" t="s">
        <v>86</v>
      </c>
      <c r="E51" s="100"/>
      <c r="F51" s="241"/>
      <c r="G51" s="241"/>
      <c r="H51" s="185"/>
      <c r="I51" s="268"/>
    </row>
    <row r="52" spans="1:10" ht="30" customHeight="1" thickBot="1" x14ac:dyDescent="0.5">
      <c r="A52" s="242">
        <v>302050000</v>
      </c>
      <c r="B52" s="125" t="s">
        <v>205</v>
      </c>
      <c r="C52" s="243" t="s">
        <v>1</v>
      </c>
      <c r="D52" s="244" t="s">
        <v>86</v>
      </c>
      <c r="E52" s="241"/>
      <c r="F52" s="241"/>
      <c r="G52" s="241"/>
      <c r="H52" s="221"/>
      <c r="I52" s="297" t="s">
        <v>260</v>
      </c>
      <c r="J52" s="269"/>
    </row>
    <row r="53" spans="1:10" ht="30" customHeight="1" x14ac:dyDescent="0.45">
      <c r="A53" s="245">
        <v>302070000</v>
      </c>
      <c r="B53" s="246" t="s">
        <v>48</v>
      </c>
      <c r="C53" s="247"/>
      <c r="D53" s="247"/>
      <c r="E53" s="247"/>
      <c r="F53" s="248"/>
      <c r="G53" s="248"/>
      <c r="H53" s="249"/>
      <c r="I53" s="268"/>
      <c r="J53" s="269"/>
    </row>
    <row r="54" spans="1:10" ht="30" customHeight="1" x14ac:dyDescent="0.45">
      <c r="A54" s="97">
        <v>302070100</v>
      </c>
      <c r="B54" s="132" t="s">
        <v>155</v>
      </c>
      <c r="C54" s="156" t="s">
        <v>49</v>
      </c>
      <c r="D54" s="90">
        <v>218500000</v>
      </c>
      <c r="E54" s="90">
        <v>1</v>
      </c>
      <c r="F54" s="179">
        <f t="shared" si="0"/>
        <v>0.73</v>
      </c>
      <c r="G54" s="179">
        <f t="shared" si="1"/>
        <v>1.25</v>
      </c>
      <c r="H54" s="250">
        <f t="shared" si="2"/>
        <v>199381250</v>
      </c>
      <c r="I54" s="268"/>
      <c r="J54" s="269"/>
    </row>
    <row r="55" spans="1:10" ht="30" customHeight="1" x14ac:dyDescent="0.45">
      <c r="A55" s="97">
        <v>302070200</v>
      </c>
      <c r="B55" s="132" t="s">
        <v>156</v>
      </c>
      <c r="C55" s="156" t="s">
        <v>1</v>
      </c>
      <c r="D55" s="90">
        <v>109600000</v>
      </c>
      <c r="E55" s="90">
        <v>1</v>
      </c>
      <c r="F55" s="179">
        <f t="shared" si="0"/>
        <v>0.73</v>
      </c>
      <c r="G55" s="179">
        <f t="shared" si="1"/>
        <v>1.25</v>
      </c>
      <c r="H55" s="250">
        <f t="shared" si="2"/>
        <v>100010000</v>
      </c>
      <c r="I55" s="268"/>
      <c r="J55" s="269"/>
    </row>
    <row r="56" spans="1:10" ht="33.75" customHeight="1" x14ac:dyDescent="0.45">
      <c r="A56" s="97">
        <v>302070300</v>
      </c>
      <c r="B56" s="132" t="s">
        <v>157</v>
      </c>
      <c r="C56" s="156" t="s">
        <v>1</v>
      </c>
      <c r="D56" s="90">
        <v>88900000</v>
      </c>
      <c r="E56" s="90">
        <v>1</v>
      </c>
      <c r="F56" s="179">
        <f t="shared" si="0"/>
        <v>0.73</v>
      </c>
      <c r="G56" s="179">
        <f t="shared" si="1"/>
        <v>1.25</v>
      </c>
      <c r="H56" s="250">
        <f t="shared" si="2"/>
        <v>81121250</v>
      </c>
      <c r="I56" s="268"/>
      <c r="J56" s="269"/>
    </row>
    <row r="57" spans="1:10" ht="30" customHeight="1" x14ac:dyDescent="0.45">
      <c r="A57" s="97">
        <v>302070400</v>
      </c>
      <c r="B57" s="132" t="s">
        <v>158</v>
      </c>
      <c r="C57" s="156" t="s">
        <v>107</v>
      </c>
      <c r="D57" s="90">
        <v>54700000</v>
      </c>
      <c r="E57" s="90">
        <v>1</v>
      </c>
      <c r="F57" s="179">
        <f t="shared" si="0"/>
        <v>0.73</v>
      </c>
      <c r="G57" s="179">
        <f t="shared" si="1"/>
        <v>1.25</v>
      </c>
      <c r="H57" s="250">
        <f t="shared" si="2"/>
        <v>49913750</v>
      </c>
      <c r="I57" s="268"/>
      <c r="J57" s="269"/>
    </row>
    <row r="58" spans="1:10" ht="34.5" customHeight="1" x14ac:dyDescent="0.45">
      <c r="A58" s="97">
        <v>302070500</v>
      </c>
      <c r="B58" s="132" t="s">
        <v>50</v>
      </c>
      <c r="C58" s="156" t="s">
        <v>1</v>
      </c>
      <c r="D58" s="90">
        <v>91800000</v>
      </c>
      <c r="E58" s="90">
        <v>1</v>
      </c>
      <c r="F58" s="179">
        <f t="shared" si="0"/>
        <v>0.73</v>
      </c>
      <c r="G58" s="179">
        <f t="shared" si="1"/>
        <v>1.25</v>
      </c>
      <c r="H58" s="250">
        <f t="shared" si="2"/>
        <v>83767500</v>
      </c>
      <c r="I58" s="268"/>
      <c r="J58" s="269"/>
    </row>
    <row r="59" spans="1:10" ht="30" customHeight="1" x14ac:dyDescent="0.45">
      <c r="A59" s="97">
        <v>302070600</v>
      </c>
      <c r="B59" s="132" t="s">
        <v>51</v>
      </c>
      <c r="C59" s="156" t="s">
        <v>107</v>
      </c>
      <c r="D59" s="90">
        <v>54700000</v>
      </c>
      <c r="E59" s="90">
        <v>1</v>
      </c>
      <c r="F59" s="179">
        <f t="shared" si="0"/>
        <v>0.73</v>
      </c>
      <c r="G59" s="179">
        <f t="shared" si="1"/>
        <v>1.25</v>
      </c>
      <c r="H59" s="250">
        <f t="shared" si="2"/>
        <v>49913750</v>
      </c>
      <c r="I59" s="268"/>
      <c r="J59" s="269"/>
    </row>
    <row r="60" spans="1:10" ht="30" customHeight="1" x14ac:dyDescent="0.45">
      <c r="A60" s="97">
        <v>302070700</v>
      </c>
      <c r="B60" s="132" t="s">
        <v>159</v>
      </c>
      <c r="C60" s="156" t="s">
        <v>160</v>
      </c>
      <c r="D60" s="90">
        <v>91400000</v>
      </c>
      <c r="E60" s="90">
        <v>1</v>
      </c>
      <c r="F60" s="179">
        <f t="shared" si="0"/>
        <v>0.73</v>
      </c>
      <c r="G60" s="179">
        <f t="shared" si="1"/>
        <v>1.25</v>
      </c>
      <c r="H60" s="250">
        <f t="shared" si="2"/>
        <v>83402500</v>
      </c>
      <c r="I60" s="268"/>
      <c r="J60" s="269"/>
    </row>
    <row r="61" spans="1:10" ht="30" customHeight="1" x14ac:dyDescent="0.45">
      <c r="A61" s="97">
        <v>302070800</v>
      </c>
      <c r="B61" s="132" t="s">
        <v>286</v>
      </c>
      <c r="C61" s="156" t="s">
        <v>1</v>
      </c>
      <c r="D61" s="90">
        <v>218500000</v>
      </c>
      <c r="E61" s="90">
        <v>1</v>
      </c>
      <c r="F61" s="179">
        <f t="shared" si="0"/>
        <v>0.73</v>
      </c>
      <c r="G61" s="179">
        <f t="shared" si="1"/>
        <v>1.25</v>
      </c>
      <c r="H61" s="250">
        <f t="shared" si="2"/>
        <v>199381250</v>
      </c>
      <c r="I61" s="268"/>
      <c r="J61" s="269"/>
    </row>
    <row r="62" spans="1:10" ht="30" customHeight="1" x14ac:dyDescent="0.45">
      <c r="A62" s="394" t="s">
        <v>221</v>
      </c>
      <c r="B62" s="394"/>
      <c r="C62" s="394"/>
      <c r="D62" s="394"/>
      <c r="E62" s="394"/>
      <c r="F62" s="394"/>
      <c r="G62" s="394"/>
      <c r="H62" s="251">
        <f>SUM(H7:H21,H35:H61)</f>
        <v>1792971250</v>
      </c>
      <c r="I62" s="268"/>
    </row>
    <row r="63" spans="1:10" ht="18" customHeight="1" x14ac:dyDescent="0.45">
      <c r="A63" s="298"/>
      <c r="B63" s="298"/>
      <c r="C63" s="298"/>
      <c r="D63" s="298"/>
      <c r="E63" s="298"/>
      <c r="F63" s="298"/>
      <c r="G63" s="298"/>
      <c r="H63" s="298"/>
    </row>
    <row r="64" spans="1:10" ht="18" customHeight="1" x14ac:dyDescent="0.45">
      <c r="A64" s="298"/>
      <c r="B64" s="298"/>
      <c r="C64" s="298"/>
      <c r="D64" s="298"/>
      <c r="E64" s="298"/>
      <c r="F64" s="298"/>
      <c r="G64" s="298"/>
      <c r="H64" s="298"/>
    </row>
    <row r="65" spans="1:8" ht="18" customHeight="1" x14ac:dyDescent="0.45">
      <c r="A65" s="298"/>
      <c r="B65" s="298"/>
      <c r="C65" s="298"/>
      <c r="D65" s="298"/>
      <c r="E65" s="298"/>
      <c r="F65" s="298"/>
      <c r="G65" s="298"/>
      <c r="H65" s="298"/>
    </row>
    <row r="66" spans="1:8" ht="18" customHeight="1" x14ac:dyDescent="0.45">
      <c r="A66" s="298"/>
      <c r="B66" s="298"/>
      <c r="C66" s="298"/>
      <c r="D66" s="298"/>
      <c r="E66" s="298"/>
      <c r="F66" s="298"/>
      <c r="G66" s="298"/>
      <c r="H66" s="298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2"/>
    <col min="3" max="3" width="12.28515625" style="262" customWidth="1"/>
    <col min="4" max="4" width="51.28515625" style="262" customWidth="1"/>
    <col min="5" max="5" width="23.5703125" style="262" customWidth="1"/>
    <col min="6" max="6" width="12.28515625" style="262" bestFit="1" customWidth="1"/>
    <col min="7" max="7" width="16" style="262" customWidth="1"/>
    <col min="8" max="8" width="5" style="263" customWidth="1"/>
    <col min="9" max="9" width="17" style="262" customWidth="1"/>
    <col min="10" max="11" width="9.140625" style="262"/>
    <col min="12" max="12" width="9.140625" style="262" hidden="1" customWidth="1"/>
    <col min="13" max="13" width="19.140625" style="262" customWidth="1"/>
    <col min="14" max="16384" width="9.140625" style="262"/>
  </cols>
  <sheetData>
    <row r="1" spans="1:12" ht="30" customHeight="1" thickBot="1" x14ac:dyDescent="0.5">
      <c r="A1" s="354" t="s">
        <v>192</v>
      </c>
      <c r="B1" s="355"/>
      <c r="C1" s="355"/>
      <c r="D1" s="355"/>
      <c r="E1" s="356"/>
      <c r="F1" s="300"/>
      <c r="H1" s="262"/>
    </row>
    <row r="2" spans="1:12" ht="30" customHeight="1" thickBot="1" x14ac:dyDescent="0.5">
      <c r="A2" s="357" t="s">
        <v>174</v>
      </c>
      <c r="B2" s="357"/>
      <c r="C2" s="357"/>
      <c r="D2" s="357"/>
      <c r="E2" s="357"/>
      <c r="F2" s="301"/>
      <c r="G2" s="302"/>
      <c r="H2" s="302"/>
      <c r="I2" s="302"/>
    </row>
    <row r="3" spans="1:12" ht="30" customHeight="1" thickBot="1" x14ac:dyDescent="0.5">
      <c r="A3" s="401" t="s">
        <v>214</v>
      </c>
      <c r="B3" s="402"/>
      <c r="C3" s="403"/>
      <c r="D3" s="403"/>
      <c r="E3" s="404"/>
      <c r="F3" s="303"/>
      <c r="G3" s="303"/>
      <c r="H3" s="304"/>
      <c r="I3" s="303"/>
    </row>
    <row r="4" spans="1:12" ht="45" customHeight="1" thickBot="1" x14ac:dyDescent="0.5">
      <c r="A4" s="252" t="s">
        <v>54</v>
      </c>
      <c r="B4" s="400" t="s">
        <v>84</v>
      </c>
      <c r="C4" s="400"/>
      <c r="D4" s="400"/>
      <c r="E4" s="253" t="s">
        <v>38</v>
      </c>
      <c r="J4" s="305"/>
      <c r="L4" s="262">
        <v>1</v>
      </c>
    </row>
    <row r="5" spans="1:12" ht="45" customHeight="1" x14ac:dyDescent="0.45">
      <c r="A5" s="254">
        <v>1</v>
      </c>
      <c r="B5" s="405" t="s">
        <v>172</v>
      </c>
      <c r="C5" s="405"/>
      <c r="D5" s="405"/>
      <c r="E5" s="309">
        <f>('ورودی محاسبات'!F18-1)*0.5+1.3</f>
        <v>1.6</v>
      </c>
      <c r="L5" s="262">
        <v>0.25</v>
      </c>
    </row>
    <row r="6" spans="1:12" ht="45" customHeight="1" x14ac:dyDescent="0.45">
      <c r="A6" s="254">
        <v>2</v>
      </c>
      <c r="B6" s="407"/>
      <c r="C6" s="408"/>
      <c r="D6" s="409"/>
      <c r="E6" s="309">
        <f>ROUND(MIN((0.65*'ورودی محاسبات'!F20/4000)+0.35,1),2)</f>
        <v>1</v>
      </c>
    </row>
    <row r="7" spans="1:12" ht="45" customHeight="1" x14ac:dyDescent="0.45">
      <c r="A7" s="254">
        <v>3</v>
      </c>
      <c r="B7" s="406" t="s">
        <v>226</v>
      </c>
      <c r="C7" s="406"/>
      <c r="D7" s="406"/>
      <c r="E7" s="309">
        <f>ROUND(1+((0.41*E6)/'ورودی محاسبات'!F19),2)</f>
        <v>1.33</v>
      </c>
    </row>
    <row r="8" spans="1:12" ht="45" customHeight="1" x14ac:dyDescent="0.45">
      <c r="A8" s="254">
        <v>4</v>
      </c>
      <c r="B8" s="406" t="s">
        <v>173</v>
      </c>
      <c r="C8" s="406"/>
      <c r="D8" s="406"/>
      <c r="E8" s="310">
        <f>ROUND(8*((' روکش برآورد '!F5/1000)^0.64)*'ورودی محاسبات'!F19*'فنی کارگاهی'!E5*'فنی کارگاهی'!E7*'ورودی محاسبات'!F21*1000,0)</f>
        <v>1328409697</v>
      </c>
    </row>
    <row r="9" spans="1:12" ht="45" customHeight="1" thickBot="1" x14ac:dyDescent="0.5">
      <c r="A9" s="397" t="s">
        <v>199</v>
      </c>
      <c r="B9" s="398"/>
      <c r="C9" s="398"/>
      <c r="D9" s="399"/>
      <c r="E9" s="311">
        <f>E8*'ورودی محاسبات'!F17</f>
        <v>15940916364</v>
      </c>
      <c r="F9" s="306"/>
    </row>
    <row r="10" spans="1:12" ht="24" x14ac:dyDescent="0.45">
      <c r="G10" s="307"/>
    </row>
    <row r="11" spans="1:12" x14ac:dyDescent="0.45">
      <c r="E11" s="308"/>
    </row>
    <row r="12" spans="1:12" x14ac:dyDescent="0.45">
      <c r="E12" s="308"/>
    </row>
    <row r="13" spans="1:12" x14ac:dyDescent="0.45">
      <c r="E13" s="308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4" orientation="portrait" r:id="rId1"/>
  <ignoredErrors>
    <ignoredError sqref="E5:E6 E8:E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tabSelected="1" view="pageBreakPreview" zoomScaleNormal="100" zoomScaleSheetLayoutView="100" workbookViewId="0">
      <selection activeCell="D18" sqref="D18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10" t="s">
        <v>193</v>
      </c>
      <c r="B1" s="411"/>
      <c r="C1" s="411"/>
      <c r="D1" s="411"/>
      <c r="E1" s="411"/>
      <c r="F1" s="412"/>
    </row>
    <row r="2" spans="1:8" ht="30" customHeight="1" x14ac:dyDescent="0.45">
      <c r="A2" s="317" t="s">
        <v>167</v>
      </c>
      <c r="B2" s="317"/>
      <c r="C2" s="317"/>
      <c r="D2" s="317"/>
      <c r="E2" s="317"/>
      <c r="F2" s="317"/>
    </row>
    <row r="3" spans="1:8" ht="30" customHeight="1" x14ac:dyDescent="0.45">
      <c r="A3" s="413" t="s">
        <v>147</v>
      </c>
      <c r="B3" s="413"/>
      <c r="C3" s="413"/>
      <c r="D3" s="413"/>
      <c r="E3" s="413"/>
      <c r="F3" s="413"/>
    </row>
    <row r="4" spans="1:8" s="10" customFormat="1" ht="30" customHeight="1" x14ac:dyDescent="0.45">
      <c r="A4" s="58" t="s">
        <v>12</v>
      </c>
      <c r="B4" s="58" t="s">
        <v>13</v>
      </c>
      <c r="C4" s="58" t="s">
        <v>14</v>
      </c>
      <c r="D4" s="58" t="s">
        <v>218</v>
      </c>
      <c r="E4" s="58" t="s">
        <v>0</v>
      </c>
      <c r="F4" s="58" t="s">
        <v>217</v>
      </c>
    </row>
    <row r="5" spans="1:8" ht="30" customHeight="1" x14ac:dyDescent="0.45">
      <c r="A5" s="66">
        <v>401010000</v>
      </c>
      <c r="B5" s="67" t="s">
        <v>46</v>
      </c>
      <c r="C5" s="68"/>
      <c r="D5" s="68"/>
      <c r="E5" s="68"/>
      <c r="F5" s="69"/>
    </row>
    <row r="6" spans="1:8" ht="30" customHeight="1" x14ac:dyDescent="0.45">
      <c r="A6" s="74">
        <v>401010100</v>
      </c>
      <c r="B6" s="39" t="s">
        <v>148</v>
      </c>
      <c r="C6" s="34" t="s">
        <v>2</v>
      </c>
      <c r="D6" s="37" t="s">
        <v>86</v>
      </c>
      <c r="E6" s="38"/>
      <c r="F6" s="35"/>
    </row>
    <row r="7" spans="1:8" ht="30" customHeight="1" x14ac:dyDescent="0.45">
      <c r="A7" s="59">
        <v>401010200</v>
      </c>
      <c r="B7" s="39" t="s">
        <v>149</v>
      </c>
      <c r="C7" s="36" t="s">
        <v>10</v>
      </c>
      <c r="D7" s="40">
        <v>568100000</v>
      </c>
      <c r="E7" s="41">
        <f>'نظارت قبل از اجرا'!E9</f>
        <v>0.72</v>
      </c>
      <c r="F7" s="40">
        <f>D7*E7</f>
        <v>409032000</v>
      </c>
      <c r="G7" s="46"/>
      <c r="H7" s="47"/>
    </row>
    <row r="8" spans="1:8" s="2" customFormat="1" ht="30" customHeight="1" x14ac:dyDescent="0.45">
      <c r="A8" s="59">
        <v>401010300</v>
      </c>
      <c r="B8" s="39" t="s">
        <v>150</v>
      </c>
      <c r="C8" s="36" t="s">
        <v>10</v>
      </c>
      <c r="D8" s="40">
        <v>85100000</v>
      </c>
      <c r="E8" s="41">
        <f>E$7</f>
        <v>0.72</v>
      </c>
      <c r="F8" s="40">
        <f t="shared" ref="F8:F18" si="0">D8*E8</f>
        <v>61272000</v>
      </c>
      <c r="G8" s="46"/>
      <c r="H8" s="49"/>
    </row>
    <row r="9" spans="1:8" ht="30" customHeight="1" x14ac:dyDescent="0.45">
      <c r="A9" s="59">
        <v>401010400</v>
      </c>
      <c r="B9" s="39" t="s">
        <v>151</v>
      </c>
      <c r="C9" s="36" t="s">
        <v>10</v>
      </c>
      <c r="D9" s="40">
        <v>56800000</v>
      </c>
      <c r="E9" s="41">
        <f t="shared" ref="E9:E18" si="1">E$7</f>
        <v>0.72</v>
      </c>
      <c r="F9" s="40">
        <f t="shared" si="0"/>
        <v>40896000</v>
      </c>
      <c r="G9" s="46"/>
      <c r="H9" s="47"/>
    </row>
    <row r="10" spans="1:8" ht="30" customHeight="1" x14ac:dyDescent="0.45">
      <c r="A10" s="59">
        <v>401010500</v>
      </c>
      <c r="B10" s="39" t="s">
        <v>152</v>
      </c>
      <c r="C10" s="36" t="s">
        <v>10</v>
      </c>
      <c r="D10" s="40">
        <v>56800000</v>
      </c>
      <c r="E10" s="41">
        <f t="shared" si="1"/>
        <v>0.72</v>
      </c>
      <c r="F10" s="40">
        <f t="shared" si="0"/>
        <v>40896000</v>
      </c>
      <c r="G10" s="46"/>
      <c r="H10" s="47"/>
    </row>
    <row r="11" spans="1:8" ht="30" customHeight="1" x14ac:dyDescent="0.45">
      <c r="A11" s="59">
        <v>401010600</v>
      </c>
      <c r="B11" s="39" t="s">
        <v>153</v>
      </c>
      <c r="C11" s="59" t="s">
        <v>10</v>
      </c>
      <c r="D11" s="35">
        <v>28300000</v>
      </c>
      <c r="E11" s="57">
        <f t="shared" si="1"/>
        <v>0.72</v>
      </c>
      <c r="F11" s="40">
        <f t="shared" si="0"/>
        <v>20376000</v>
      </c>
      <c r="G11" s="76" t="s">
        <v>202</v>
      </c>
      <c r="H11" s="47"/>
    </row>
    <row r="12" spans="1:8" ht="30" customHeight="1" x14ac:dyDescent="0.45">
      <c r="A12" s="59">
        <v>401010700</v>
      </c>
      <c r="B12" s="39" t="s">
        <v>154</v>
      </c>
      <c r="C12" s="36" t="s">
        <v>10</v>
      </c>
      <c r="D12" s="40">
        <v>42400000</v>
      </c>
      <c r="E12" s="41">
        <f t="shared" si="1"/>
        <v>0.72</v>
      </c>
      <c r="F12" s="40">
        <f t="shared" si="0"/>
        <v>30528000</v>
      </c>
      <c r="G12" s="46"/>
      <c r="H12" s="47"/>
    </row>
    <row r="13" spans="1:8" ht="30" customHeight="1" x14ac:dyDescent="0.45">
      <c r="A13" s="66">
        <v>401020000</v>
      </c>
      <c r="B13" s="67" t="s">
        <v>52</v>
      </c>
      <c r="C13" s="70"/>
      <c r="D13" s="70"/>
      <c r="E13" s="71"/>
      <c r="F13" s="71"/>
      <c r="G13" s="46"/>
      <c r="H13" s="47"/>
    </row>
    <row r="14" spans="1:8" ht="30" customHeight="1" x14ac:dyDescent="0.45">
      <c r="A14" s="59">
        <v>401020100</v>
      </c>
      <c r="B14" s="39" t="s">
        <v>161</v>
      </c>
      <c r="C14" s="34" t="s">
        <v>255</v>
      </c>
      <c r="D14" s="40">
        <v>28300000</v>
      </c>
      <c r="E14" s="41">
        <f t="shared" si="1"/>
        <v>0.72</v>
      </c>
      <c r="F14" s="40">
        <f t="shared" si="0"/>
        <v>20376000</v>
      </c>
      <c r="G14" s="46"/>
      <c r="H14" s="47"/>
    </row>
    <row r="15" spans="1:8" ht="30" customHeight="1" x14ac:dyDescent="0.45">
      <c r="A15" s="59">
        <v>401020200</v>
      </c>
      <c r="B15" s="39" t="s">
        <v>162</v>
      </c>
      <c r="C15" s="34" t="s">
        <v>107</v>
      </c>
      <c r="D15" s="40">
        <v>42400000</v>
      </c>
      <c r="E15" s="41">
        <f t="shared" si="1"/>
        <v>0.72</v>
      </c>
      <c r="F15" s="40">
        <f t="shared" si="0"/>
        <v>30528000</v>
      </c>
      <c r="G15" s="46"/>
      <c r="H15" s="47"/>
    </row>
    <row r="16" spans="1:8" ht="30" customHeight="1" x14ac:dyDescent="0.45">
      <c r="A16" s="59">
        <v>401020300</v>
      </c>
      <c r="B16" s="39" t="s">
        <v>11</v>
      </c>
      <c r="C16" s="34" t="s">
        <v>53</v>
      </c>
      <c r="D16" s="40">
        <v>70700000</v>
      </c>
      <c r="E16" s="41">
        <f t="shared" si="1"/>
        <v>0.72</v>
      </c>
      <c r="F16" s="40">
        <f t="shared" si="0"/>
        <v>50904000</v>
      </c>
      <c r="G16" s="46"/>
      <c r="H16" s="47"/>
    </row>
    <row r="17" spans="1:8" s="10" customFormat="1" ht="30" customHeight="1" x14ac:dyDescent="0.45">
      <c r="A17" s="74">
        <v>401020400</v>
      </c>
      <c r="B17" s="39" t="s">
        <v>163</v>
      </c>
      <c r="C17" s="34" t="s">
        <v>164</v>
      </c>
      <c r="D17" s="34" t="s">
        <v>86</v>
      </c>
      <c r="E17" s="71"/>
      <c r="F17" s="40"/>
      <c r="G17" s="46"/>
      <c r="H17" s="48"/>
    </row>
    <row r="18" spans="1:8" ht="30" customHeight="1" x14ac:dyDescent="0.45">
      <c r="A18" s="59">
        <v>401020500</v>
      </c>
      <c r="B18" s="39" t="s">
        <v>165</v>
      </c>
      <c r="C18" s="34" t="s">
        <v>1</v>
      </c>
      <c r="D18" s="40">
        <v>127800000</v>
      </c>
      <c r="E18" s="41">
        <f t="shared" si="1"/>
        <v>0.72</v>
      </c>
      <c r="F18" s="40">
        <f t="shared" si="0"/>
        <v>92016000</v>
      </c>
      <c r="G18" s="46"/>
      <c r="H18" s="47"/>
    </row>
    <row r="19" spans="1:8" ht="30" customHeight="1" x14ac:dyDescent="0.45">
      <c r="A19" s="74">
        <v>401020600</v>
      </c>
      <c r="B19" s="39" t="s">
        <v>166</v>
      </c>
      <c r="C19" s="34" t="s">
        <v>107</v>
      </c>
      <c r="D19" s="34" t="s">
        <v>86</v>
      </c>
      <c r="E19" s="71"/>
      <c r="F19" s="40"/>
      <c r="G19" s="46"/>
    </row>
    <row r="20" spans="1:8" ht="30" customHeight="1" x14ac:dyDescent="0.45">
      <c r="A20" s="414" t="s">
        <v>219</v>
      </c>
      <c r="B20" s="414"/>
      <c r="C20" s="414"/>
      <c r="D20" s="414"/>
      <c r="E20" s="414"/>
      <c r="F20" s="72">
        <f>SUM(F6:F19)</f>
        <v>796824000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17" t="s">
        <v>194</v>
      </c>
      <c r="B1" s="417"/>
      <c r="C1" s="417"/>
      <c r="D1" s="417"/>
      <c r="E1" s="417"/>
      <c r="F1" s="417"/>
      <c r="G1" s="22"/>
    </row>
    <row r="2" spans="1:8" ht="30" customHeight="1" x14ac:dyDescent="0.25">
      <c r="A2" s="416" t="s">
        <v>83</v>
      </c>
      <c r="B2" s="416"/>
      <c r="C2" s="416"/>
      <c r="D2" s="416"/>
      <c r="E2" s="416"/>
      <c r="F2" s="416"/>
      <c r="G2" s="73"/>
      <c r="H2" s="17"/>
    </row>
    <row r="3" spans="1:8" ht="44.25" customHeight="1" x14ac:dyDescent="0.25">
      <c r="A3" s="61" t="s">
        <v>12</v>
      </c>
      <c r="B3" s="61" t="s">
        <v>13</v>
      </c>
      <c r="C3" s="61" t="s">
        <v>220</v>
      </c>
      <c r="D3" s="61" t="s">
        <v>227</v>
      </c>
      <c r="E3" s="61" t="s">
        <v>198</v>
      </c>
      <c r="F3" s="61" t="s">
        <v>259</v>
      </c>
      <c r="G3" s="77"/>
    </row>
    <row r="4" spans="1:8" ht="30" customHeight="1" x14ac:dyDescent="0.25">
      <c r="A4" s="62">
        <v>501010000</v>
      </c>
      <c r="B4" s="63" t="s">
        <v>71</v>
      </c>
      <c r="C4" s="64">
        <v>174300000</v>
      </c>
      <c r="D4" s="64">
        <v>0</v>
      </c>
      <c r="E4" s="62">
        <v>0</v>
      </c>
      <c r="F4" s="64">
        <f>E4*C4*D4</f>
        <v>0</v>
      </c>
      <c r="G4" s="75" t="s">
        <v>262</v>
      </c>
    </row>
    <row r="5" spans="1:8" ht="30" customHeight="1" x14ac:dyDescent="0.25">
      <c r="A5" s="62">
        <v>501020000</v>
      </c>
      <c r="B5" s="63" t="s">
        <v>72</v>
      </c>
      <c r="C5" s="64">
        <v>43540000</v>
      </c>
      <c r="D5" s="64">
        <v>0</v>
      </c>
      <c r="E5" s="62">
        <v>0</v>
      </c>
      <c r="F5" s="64">
        <f t="shared" ref="F5:F11" si="0">E5*C5*D5</f>
        <v>0</v>
      </c>
      <c r="G5" s="75" t="s">
        <v>262</v>
      </c>
    </row>
    <row r="6" spans="1:8" ht="30" customHeight="1" x14ac:dyDescent="0.25">
      <c r="A6" s="62">
        <v>501030000</v>
      </c>
      <c r="B6" s="63" t="s">
        <v>73</v>
      </c>
      <c r="C6" s="64">
        <v>21140000</v>
      </c>
      <c r="D6" s="64">
        <v>0</v>
      </c>
      <c r="E6" s="62">
        <v>0</v>
      </c>
      <c r="F6" s="64">
        <f t="shared" si="0"/>
        <v>0</v>
      </c>
      <c r="G6" s="75" t="s">
        <v>262</v>
      </c>
    </row>
    <row r="7" spans="1:8" ht="30" customHeight="1" x14ac:dyDescent="0.25">
      <c r="A7" s="62">
        <v>501040000</v>
      </c>
      <c r="B7" s="63" t="s">
        <v>74</v>
      </c>
      <c r="C7" s="64">
        <v>323540000</v>
      </c>
      <c r="D7" s="64">
        <v>1</v>
      </c>
      <c r="E7" s="62">
        <v>1</v>
      </c>
      <c r="F7" s="64">
        <f t="shared" si="0"/>
        <v>323540000</v>
      </c>
      <c r="G7" s="75" t="s">
        <v>263</v>
      </c>
    </row>
    <row r="8" spans="1:8" ht="30" customHeight="1" x14ac:dyDescent="0.25">
      <c r="A8" s="62">
        <v>501050000</v>
      </c>
      <c r="B8" s="63" t="s">
        <v>75</v>
      </c>
      <c r="C8" s="64">
        <v>0</v>
      </c>
      <c r="D8" s="64">
        <v>0</v>
      </c>
      <c r="E8" s="62">
        <v>0</v>
      </c>
      <c r="F8" s="64">
        <f>E8*C8*D8</f>
        <v>0</v>
      </c>
      <c r="G8" s="75" t="s">
        <v>263</v>
      </c>
    </row>
    <row r="9" spans="1:8" ht="30" customHeight="1" x14ac:dyDescent="0.25">
      <c r="A9" s="62">
        <v>501060000</v>
      </c>
      <c r="B9" s="63" t="s">
        <v>76</v>
      </c>
      <c r="C9" s="64">
        <v>0</v>
      </c>
      <c r="D9" s="64">
        <v>0</v>
      </c>
      <c r="E9" s="62">
        <v>0</v>
      </c>
      <c r="F9" s="64">
        <f t="shared" si="0"/>
        <v>0</v>
      </c>
      <c r="G9" s="75" t="s">
        <v>263</v>
      </c>
    </row>
    <row r="10" spans="1:8" ht="30" customHeight="1" x14ac:dyDescent="0.25">
      <c r="A10" s="62">
        <v>501070000</v>
      </c>
      <c r="B10" s="63" t="s">
        <v>77</v>
      </c>
      <c r="C10" s="64">
        <v>0</v>
      </c>
      <c r="D10" s="64">
        <v>0</v>
      </c>
      <c r="E10" s="62">
        <v>0</v>
      </c>
      <c r="F10" s="64">
        <f t="shared" si="0"/>
        <v>0</v>
      </c>
      <c r="G10" s="75" t="s">
        <v>263</v>
      </c>
    </row>
    <row r="11" spans="1:8" ht="30" customHeight="1" x14ac:dyDescent="0.25">
      <c r="A11" s="62">
        <v>501080000</v>
      </c>
      <c r="B11" s="63" t="s">
        <v>78</v>
      </c>
      <c r="C11" s="64">
        <v>0</v>
      </c>
      <c r="D11" s="64">
        <v>0</v>
      </c>
      <c r="E11" s="62">
        <v>0</v>
      </c>
      <c r="F11" s="64">
        <f t="shared" si="0"/>
        <v>0</v>
      </c>
      <c r="G11" s="75" t="s">
        <v>263</v>
      </c>
    </row>
    <row r="12" spans="1:8" ht="30" customHeight="1" x14ac:dyDescent="0.25">
      <c r="A12" s="415" t="s">
        <v>79</v>
      </c>
      <c r="B12" s="415"/>
      <c r="C12" s="415"/>
      <c r="D12" s="415"/>
      <c r="E12" s="415"/>
      <c r="F12" s="65">
        <f>SUM(F4:F11)</f>
        <v>323540000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5810</Zabeteh>
    <dlcnt xmlns="57cc77e0-a3cd-49e6-ad4b-89ed8cc4558b">9061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purl.org/dc/elements/1.1/"/>
    <ds:schemaRef ds:uri="0ed3d1fc-795f-4e02-92df-78b00a4d52ea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7cc77e0-a3cd-49e6-ad4b-89ed8cc4558b"/>
  </ds:schemaRefs>
</ds:datastoreItem>
</file>

<file path=customXml/itemProps2.xml><?xml version="1.0" encoding="utf-8"?>
<ds:datastoreItem xmlns:ds="http://schemas.openxmlformats.org/officeDocument/2006/customXml" ds:itemID="{E5C7FABD-A44F-4006-A320-52FFB0584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d1fc-795f-4e02-92df-78b00a4d52ea"/>
    <ds:schemaRef ds:uri="57cc77e0-a3cd-49e6-ad4b-89ed8cc45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بعد از اجرا</vt:lpstr>
      <vt:lpstr>هزینه های پشتیبانی</vt:lpstr>
      <vt:lpstr>' روکش برآورد '!Print_Area</vt:lpstr>
      <vt:lpstr>'فنی کارگاهی'!Print_Area</vt:lpstr>
      <vt:lpstr>'نظارت بعد از اجرا'!Print_Area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بعد از اجرا'!Print_Titles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نظارت- 1404</dc:title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2025-07-02T10:20:33Z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