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4\Peyvast\"/>
    </mc:Choice>
  </mc:AlternateContent>
  <bookViews>
    <workbookView xWindow="-105" yWindow="-105" windowWidth="17490" windowHeight="11010" tabRatio="602" firstSheet="1" activeTab="5"/>
  </bookViews>
  <sheets>
    <sheet name="ورودی محاسبات صورت وضعیت" sheetId="46" r:id="rId1"/>
    <sheet name="1 خلاصه مالی صورت‌حساب" sheetId="9" r:id="rId2"/>
    <sheet name="2 خدمات ماهانه حین اجرا " sheetId="42" r:id="rId3"/>
    <sheet name="3 خدمات فنی کارگاهی" sheetId="1" r:id="rId4"/>
    <sheet name="رتبه و طبقه شغلی" sheetId="44" r:id="rId5"/>
    <sheet name="4 پرداخت ماهانه و کارگاهی" sheetId="43" r:id="rId6"/>
    <sheet name="5 پرداخت پشتیبانی" sheetId="14" r:id="rId7"/>
  </sheets>
  <definedNames>
    <definedName name="_xlnm.Print_Area" localSheetId="1">'1 خلاصه مالی صورت‌حساب'!$A$1:$Z$18</definedName>
    <definedName name="_xlnm.Print_Area" localSheetId="2">'2 خدمات ماهانه حین اجرا '!$A$1:$H$41</definedName>
    <definedName name="_xlnm.Print_Area" localSheetId="3">'3 خدمات فنی کارگاهی'!$A$2:$X$19</definedName>
    <definedName name="_xlnm.Print_Area" localSheetId="5">'4 پرداخت ماهانه و کارگاهی'!$A$1:$G$12</definedName>
    <definedName name="_xlnm.Print_Area" localSheetId="6">'5 پرداخت پشتیبانی'!$A$1:$R$13</definedName>
    <definedName name="_xlnm.Print_Area" localSheetId="4">'رتبه و طبقه شغلی'!$A$1:$H$8</definedName>
    <definedName name="_xlnm.Print_Area" localSheetId="0">'ورودی محاسبات صورت وضعیت'!$A$1:$O$54</definedName>
    <definedName name="_xlnm.Print_Titles" localSheetId="2">'2 خدمات ماهانه حین اجرا '!$4:$4</definedName>
    <definedName name="Z_24F4758C_67F3_4B20_97DB_84278AACF495_.wvu.PrintArea" localSheetId="2" hidden="1">'2 خدمات ماهانه حین اجرا '!$A$3:$H$41</definedName>
    <definedName name="Z_24F4758C_67F3_4B20_97DB_84278AACF495_.wvu.PrintArea" localSheetId="0" hidden="1">'ورودی محاسبات صورت وضعیت'!#REF!</definedName>
    <definedName name="Z_24F4758C_67F3_4B20_97DB_84278AACF495_.wvu.PrintTitles" localSheetId="2" hidden="1">'2 خدمات ماهانه حین اجرا '!$4:$4</definedName>
    <definedName name="Z_422A1A29_9DA7_4D46_A957_7E4AA61F5B21_.wvu.PrintArea" localSheetId="2" hidden="1">'2 خدمات ماهانه حین اجرا '!$A$3:$H$41</definedName>
    <definedName name="Z_422A1A29_9DA7_4D46_A957_7E4AA61F5B21_.wvu.PrintArea" localSheetId="0" hidden="1">'ورودی محاسبات صورت وضعیت'!#REF!</definedName>
    <definedName name="Z_422A1A29_9DA7_4D46_A957_7E4AA61F5B21_.wvu.PrintTitles" localSheetId="2" hidden="1">'2 خدمات ماهانه حین اجرا '!$4:$4</definedName>
    <definedName name="Z_FCDFC4C8_384B_4F37_B0B3_C692D44D3CB7_.wvu.PrintArea" localSheetId="2" hidden="1">'2 خدمات ماهانه حین اجرا '!$A$3:$H$41</definedName>
    <definedName name="Z_FCDFC4C8_384B_4F37_B0B3_C692D44D3CB7_.wvu.PrintArea" localSheetId="0" hidden="1">'ورودی محاسبات صورت وضعیت'!#REF!</definedName>
    <definedName name="Z_FCDFC4C8_384B_4F37_B0B3_C692D44D3CB7_.wvu.PrintTitles" localSheetId="2" hidden="1">'2 خدمات ماهانه حین اجرا 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9" i="46" l="1"/>
  <c r="O39" i="46"/>
  <c r="O37" i="46"/>
  <c r="O35" i="46"/>
  <c r="O33" i="46"/>
  <c r="O31" i="46"/>
  <c r="O29" i="46"/>
  <c r="O27" i="46"/>
  <c r="O25" i="46"/>
  <c r="O23" i="46"/>
  <c r="O21" i="46"/>
  <c r="O19" i="46"/>
  <c r="O17" i="46"/>
  <c r="O15" i="46"/>
  <c r="O13" i="46"/>
  <c r="O11" i="46"/>
  <c r="O9" i="46"/>
  <c r="O7" i="46"/>
  <c r="O5" i="46"/>
  <c r="O3" i="46"/>
  <c r="O47" i="46" l="1"/>
  <c r="O45" i="46"/>
  <c r="O43" i="46"/>
  <c r="O41" i="46"/>
  <c r="O52" i="46" l="1"/>
  <c r="F1" i="43"/>
  <c r="G11" i="42" l="1"/>
  <c r="G12" i="42"/>
  <c r="G13" i="42"/>
  <c r="G15" i="42"/>
  <c r="G16" i="42"/>
  <c r="G17" i="42"/>
  <c r="G18" i="42"/>
  <c r="G19" i="42"/>
  <c r="G21" i="42"/>
  <c r="G22" i="42"/>
  <c r="G23" i="42"/>
  <c r="G24" i="42"/>
  <c r="G25" i="42"/>
  <c r="G26" i="42"/>
  <c r="G28" i="42"/>
  <c r="G29" i="42"/>
  <c r="G30" i="42"/>
  <c r="G31" i="42"/>
  <c r="G32" i="42"/>
  <c r="G34" i="42"/>
  <c r="G36" i="42"/>
  <c r="G38" i="42"/>
  <c r="G40" i="42"/>
  <c r="G10" i="42"/>
  <c r="L18" i="9"/>
  <c r="I17" i="9"/>
  <c r="H10" i="42" l="1"/>
  <c r="H11" i="42"/>
  <c r="H12" i="42"/>
  <c r="H13" i="42"/>
  <c r="H15" i="42"/>
  <c r="H16" i="42"/>
  <c r="H17" i="42"/>
  <c r="H18" i="42"/>
  <c r="H19" i="42"/>
  <c r="H21" i="42"/>
  <c r="H22" i="42"/>
  <c r="H23" i="42"/>
  <c r="H24" i="42"/>
  <c r="H25" i="42"/>
  <c r="H26" i="42"/>
  <c r="H28" i="42"/>
  <c r="H29" i="42"/>
  <c r="H30" i="42"/>
  <c r="H31" i="42"/>
  <c r="H32" i="42"/>
  <c r="H34" i="42"/>
  <c r="H36" i="42"/>
  <c r="H38" i="42"/>
  <c r="H40" i="42"/>
  <c r="H9" i="42"/>
  <c r="P10" i="14"/>
  <c r="B12" i="43" l="1"/>
  <c r="B9" i="43"/>
  <c r="O54" i="46" l="1"/>
  <c r="G2" i="44"/>
  <c r="G1" i="44"/>
  <c r="A12" i="43" l="1"/>
  <c r="C12" i="43" s="1"/>
  <c r="D12" i="43" s="1"/>
  <c r="A9" i="43"/>
  <c r="L2" i="14"/>
  <c r="L1" i="14"/>
  <c r="V3" i="1"/>
  <c r="V2" i="1"/>
  <c r="F2" i="43"/>
  <c r="F2" i="42"/>
  <c r="F1" i="42"/>
  <c r="C9" i="43" l="1"/>
  <c r="D9" i="43" s="1"/>
  <c r="E9" i="43" s="1"/>
  <c r="P7" i="1"/>
  <c r="G41" i="42" l="1"/>
  <c r="F9" i="43" s="1"/>
  <c r="P8" i="14"/>
  <c r="G9" i="43" l="1"/>
  <c r="S8" i="1"/>
  <c r="S9" i="1"/>
  <c r="S10" i="1"/>
  <c r="S11" i="1"/>
  <c r="S12" i="1"/>
  <c r="S13" i="1"/>
  <c r="S14" i="1"/>
  <c r="S15" i="1"/>
  <c r="S16" i="1"/>
  <c r="S7" i="1"/>
  <c r="W7" i="1" s="1"/>
  <c r="G7" i="1" s="1"/>
  <c r="P8" i="1"/>
  <c r="P10" i="1"/>
  <c r="P11" i="1"/>
  <c r="P12" i="1"/>
  <c r="P13" i="1"/>
  <c r="P14" i="1"/>
  <c r="P15" i="1"/>
  <c r="P16" i="1"/>
  <c r="W13" i="1" l="1"/>
  <c r="G13" i="1" s="1"/>
  <c r="W9" i="1"/>
  <c r="G9" i="1" s="1"/>
  <c r="L7" i="9"/>
  <c r="W16" i="1"/>
  <c r="G16" i="1" s="1"/>
  <c r="W15" i="1"/>
  <c r="G15" i="1" s="1"/>
  <c r="W11" i="1"/>
  <c r="G11" i="1" s="1"/>
  <c r="W10" i="1"/>
  <c r="G10" i="1" s="1"/>
  <c r="W8" i="1"/>
  <c r="G8" i="1" s="1"/>
  <c r="W12" i="1"/>
  <c r="G12" i="1" s="1"/>
  <c r="W14" i="1"/>
  <c r="G14" i="1" s="1"/>
  <c r="W17" i="1" l="1"/>
  <c r="W19" i="1" s="1"/>
  <c r="F12" i="43" s="1"/>
  <c r="G12" i="43" s="1"/>
  <c r="P12" i="14"/>
  <c r="P11" i="14"/>
  <c r="P9" i="14"/>
  <c r="P7" i="14"/>
  <c r="P6" i="14"/>
  <c r="P5" i="14"/>
  <c r="L11" i="9" l="1"/>
  <c r="P13" i="14"/>
  <c r="L15" i="9"/>
  <c r="L17" i="9" l="1"/>
</calcChain>
</file>

<file path=xl/sharedStrings.xml><?xml version="1.0" encoding="utf-8"?>
<sst xmlns="http://schemas.openxmlformats.org/spreadsheetml/2006/main" count="304" uniqueCount="221">
  <si>
    <t>تعداد</t>
  </si>
  <si>
    <t>جمع کل حق‏الزحمه (ریال)</t>
  </si>
  <si>
    <t>ردیف</t>
  </si>
  <si>
    <t>شماره ردیف</t>
  </si>
  <si>
    <t>طبقه شغلی</t>
  </si>
  <si>
    <t>رتبه</t>
  </si>
  <si>
    <t>بهای پایه نظارت</t>
  </si>
  <si>
    <t>مجموع ساعات کارکرد روز</t>
  </si>
  <si>
    <t>مجموع ساعات کارکرد شب‌</t>
  </si>
  <si>
    <t>عادی ماهانه</t>
  </si>
  <si>
    <t>شبکاری</t>
  </si>
  <si>
    <t>نام ردیف</t>
  </si>
  <si>
    <t>هزینه ماهانه توتال استیشن با دقت 5 ثانیه و متعلقات مربوط</t>
  </si>
  <si>
    <t>هزینه ماهانه دوربین ترازیاب دیجیتال و متعلقات مربوط</t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</si>
  <si>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</si>
  <si>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</si>
  <si>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</si>
  <si>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</si>
  <si>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</si>
  <si>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r>
      <t xml:space="preserve">هزینه روزانه استفاده از دستگاه </t>
    </r>
    <r>
      <rPr>
        <sz val="22"/>
        <color theme="1"/>
        <rFont val="Calibri"/>
        <family val="2"/>
        <scheme val="minor"/>
      </rPr>
      <t>GPS</t>
    </r>
    <r>
      <rPr>
        <sz val="22"/>
        <color theme="1"/>
        <rFont val="B Nazanin"/>
        <charset val="178"/>
      </rPr>
      <t xml:space="preserve"> دو یا سه فرکانس</t>
    </r>
  </si>
  <si>
    <t>جمع کارکرد عوامل</t>
  </si>
  <si>
    <t>جمع هزینه‌های پشتیبانی (هزینه محل کار و سکونت) (جدول 4):</t>
  </si>
  <si>
    <r>
      <t xml:space="preserve"> جمع هزینه</t>
    </r>
    <r>
      <rPr>
        <sz val="20"/>
        <color theme="1"/>
        <rFont val="B Nazanin"/>
        <charset val="178"/>
      </rPr>
      <t>‌</t>
    </r>
    <r>
      <rPr>
        <b/>
        <sz val="20"/>
        <color theme="1"/>
        <rFont val="B Nazanin"/>
        <charset val="178"/>
      </rPr>
      <t>های پشتیبانی (دستگاه‏ها و تجهیزات نقشه‏برداری) (جدول 3):</t>
    </r>
  </si>
  <si>
    <t>کارفرما :</t>
  </si>
  <si>
    <t>مشاور :</t>
  </si>
  <si>
    <t>پیمانکار :</t>
  </si>
  <si>
    <t>وضعیت</t>
  </si>
  <si>
    <t xml:space="preserve">شماره  فصل </t>
  </si>
  <si>
    <t xml:space="preserve">شرح فصل </t>
  </si>
  <si>
    <t xml:space="preserve">حین اجرا </t>
  </si>
  <si>
    <t>بعد از اجرا</t>
  </si>
  <si>
    <t>پشتیبانی</t>
  </si>
  <si>
    <t xml:space="preserve">خدمات نظارت در دوره قبل از اجرا </t>
  </si>
  <si>
    <t xml:space="preserve"> خدمات فنی کارگاهی </t>
  </si>
  <si>
    <t>خدمات نظارت ماهانه حین اجرا (فنی و پشتیبانی دفتر مرکزی)</t>
  </si>
  <si>
    <t>خدمات نظارت موردی حین اجرا (فنی و پشتیبانی دفتر مرکزی)</t>
  </si>
  <si>
    <t xml:space="preserve">برآورد حق‌الزحمه  بر اساس پیشرفت ماهانه پروژه </t>
  </si>
  <si>
    <t>صفر</t>
  </si>
  <si>
    <t>بهای پایه واحد نظارت</t>
  </si>
  <si>
    <t>ضریب اصلاح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</si>
  <si>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</si>
  <si>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</si>
  <si>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</si>
  <si>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</si>
  <si>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</si>
  <si>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</si>
  <si>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</si>
  <si>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 xml:space="preserve">خدمات مدیریت پروژه، هماهنگی و یکپارچگی </t>
  </si>
  <si>
    <t>پیگیری دستمزد کارگران پیمانکار</t>
  </si>
  <si>
    <t>گزارش</t>
  </si>
  <si>
    <t>بررسی مطالبات پیمانکاران جزء</t>
  </si>
  <si>
    <t>خدمات کنترل کیفیت</t>
  </si>
  <si>
    <t>مکاتبه و گزارش ماهانه</t>
  </si>
  <si>
    <t>مالی و قراردادی</t>
  </si>
  <si>
    <t>تهیه گزارش تحلیلی ریسک‌های پروژه و پیامدهای مثبت و منفی آن</t>
  </si>
  <si>
    <t>مدیریت ارتباطات</t>
  </si>
  <si>
    <t>تهیه بایگانی موضوعی به صورت ماهانه (مستندسازی)</t>
  </si>
  <si>
    <t>ارائه فایل آرشیو</t>
  </si>
  <si>
    <t>پیشرفت ماهانه پروژه</t>
  </si>
  <si>
    <t xml:space="preserve">جمع حق الزحمه ماهانه خدمات فنی کارگاهی  (      ) </t>
  </si>
  <si>
    <t>تاییدشده کارفرما</t>
  </si>
  <si>
    <t>حق‌الزحمه خدمات نظارت ماهانه حین اجرا</t>
  </si>
  <si>
    <t>تحویل‌شدنی</t>
  </si>
  <si>
    <t>مدیریت و برنامه‌ریزی منابع و زمان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</si>
  <si>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</si>
  <si>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</si>
  <si>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</si>
  <si>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</si>
  <si>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</si>
  <si>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</si>
  <si>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</si>
  <si>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</si>
  <si>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</si>
  <si>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</si>
  <si>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</si>
  <si>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</si>
  <si>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</si>
  <si>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</si>
  <si>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</si>
  <si>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ایمنی و محیط‌زیست</t>
  </si>
  <si>
    <t>مدیریت ریسک</t>
  </si>
  <si>
    <t>ضریب ویژگی کار</t>
  </si>
  <si>
    <t>ضریب ویژگی</t>
  </si>
  <si>
    <r>
      <t>کارکرد ماهانه صورت وضعیت پیمانکار (تفاضل ردیف‌های 3و4) (</t>
    </r>
    <r>
      <rPr>
        <b/>
        <sz val="12"/>
        <color theme="1"/>
        <rFont val="B Nazanin"/>
        <charset val="178"/>
      </rPr>
      <t>F</t>
    </r>
    <r>
      <rPr>
        <b/>
        <sz val="14"/>
        <color theme="1"/>
        <rFont val="B Nazanin"/>
        <charset val="178"/>
      </rPr>
      <t>)</t>
    </r>
  </si>
  <si>
    <r>
      <t xml:space="preserve">جدول محاسبه هزینه های </t>
    </r>
    <r>
      <rPr>
        <b/>
        <sz val="20"/>
        <color rgb="FFC00000"/>
        <rFont val="B Titr"/>
        <charset val="178"/>
      </rPr>
      <t>پشتیانی</t>
    </r>
    <r>
      <rPr>
        <b/>
        <sz val="20"/>
        <rFont val="B Titr"/>
        <charset val="178"/>
      </rPr>
      <t xml:space="preserve">  پروژه « احداث ...» </t>
    </r>
  </si>
  <si>
    <t>درخواستی مشاور</t>
  </si>
  <si>
    <r>
      <t>مبلغ مطابق قرارداد</t>
    </r>
    <r>
      <rPr>
        <b/>
        <sz val="24"/>
        <color rgb="FFFF0000"/>
        <rFont val="B Nazanin"/>
        <charset val="178"/>
      </rPr>
      <t xml:space="preserve"> (ریال)</t>
    </r>
  </si>
  <si>
    <r>
      <t xml:space="preserve">کارکرد دوره جاری </t>
    </r>
    <r>
      <rPr>
        <b/>
        <sz val="24"/>
        <color rgb="FFFF0000"/>
        <rFont val="B Nazanin"/>
        <charset val="178"/>
      </rPr>
      <t>(ریال)</t>
    </r>
  </si>
  <si>
    <r>
      <t xml:space="preserve">مبلغ به حروف </t>
    </r>
    <r>
      <rPr>
        <b/>
        <sz val="24"/>
        <color rgb="FFFF0000"/>
        <rFont val="B Nazanin"/>
        <charset val="178"/>
      </rPr>
      <t>(ریال)</t>
    </r>
  </si>
  <si>
    <r>
      <t>حق‌الزحمه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</si>
  <si>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r>
      <t>بهای پایه نظارت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</si>
  <si>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t>جمع کل حق الزحمه (ریال)</t>
  </si>
  <si>
    <t>شماره قرارداد :</t>
  </si>
  <si>
    <t>(ریال)</t>
  </si>
  <si>
    <t xml:space="preserve">جمع کل حق الزحمه  خدمات ماهانه حین اجرا  (ریال)  (Ea) </t>
  </si>
  <si>
    <t>تعداد دستگاه‌ها و تجهیزات را وارد نمائید</t>
  </si>
  <si>
    <t>هزینه و تعداد مورد نیاز را وارد نمائید</t>
  </si>
  <si>
    <t>ضریب منطقه ای (r)</t>
  </si>
  <si>
    <t xml:space="preserve">برآورد حق‌الزحمه  بر اساس کارکرد ماهانه پروژه </t>
  </si>
  <si>
    <t>پیگیری و بررسی وضعیت رعایت دستورالعمل‌های ایمنی، امنیت، بهداشت و محیط زيست (HSSE) درکارگاه</t>
  </si>
  <si>
    <t>ضریب تردد کارگاهی طبق قرارداد (K)</t>
  </si>
  <si>
    <t xml:space="preserve"> انجام محاسبات</t>
  </si>
  <si>
    <r>
      <t xml:space="preserve">جدول </t>
    </r>
    <r>
      <rPr>
        <b/>
        <sz val="36"/>
        <color rgb="FFFF0000"/>
        <rFont val="B Titr"/>
        <charset val="178"/>
      </rPr>
      <t>راهنمای تهیه صورتحساب</t>
    </r>
    <r>
      <rPr>
        <b/>
        <sz val="36"/>
        <rFont val="B Titr"/>
        <charset val="178"/>
      </rPr>
      <t xml:space="preserve"> خدمات نظارت  بر پروژه « احداث ... » </t>
    </r>
  </si>
  <si>
    <t>صورتحساب را بر اساس تحویل‌شدنی‌های ارائه شده به کارفرما محاسبه کنید.</t>
  </si>
  <si>
    <t>*   تمامی مبالغ در صورتحساب مشاور به ریال می‌باشد.</t>
  </si>
  <si>
    <t xml:space="preserve">مبلغ تجمعی تایید شده تا ماه گذشته </t>
  </si>
  <si>
    <t>نام و نام خانوادگی</t>
  </si>
  <si>
    <t>تعداد روزهاي كاري</t>
  </si>
  <si>
    <t>بختیار احمدی</t>
  </si>
  <si>
    <t>مهدی کاظمیان</t>
  </si>
  <si>
    <t>محمد یارقلی</t>
  </si>
  <si>
    <t>بهنام چدنی</t>
  </si>
  <si>
    <t>محمد ناصح مرادی</t>
  </si>
  <si>
    <t>سمت درکارگاه</t>
  </si>
  <si>
    <t>سرپرست عوامل فنی کارگاهی</t>
  </si>
  <si>
    <t>ناظر سیویل</t>
  </si>
  <si>
    <t>ناظر تاسیسات مکانیکی</t>
  </si>
  <si>
    <t>ناظر تاسیسات برق</t>
  </si>
  <si>
    <t>نقشه بردار</t>
  </si>
  <si>
    <t>كل ساعات كاركرد طبق زمان برگ</t>
  </si>
  <si>
    <t>رتبه شغلی</t>
  </si>
  <si>
    <t>بر اساس بند 3-3-2-2-2 بخشنامه حداکثر ساعت کاری هر یک از عوامل 250 ساعت می‌باشد.</t>
  </si>
  <si>
    <t>چک لیست ارائه تحویل شدنی به کارفرما</t>
  </si>
  <si>
    <t>گزارش ماهانه صورت‌جلسات شیت‌های آزمایشگاهی و گواهی‌های انجام کار</t>
  </si>
  <si>
    <t xml:space="preserve">فهرست بهای رشته ابنیه </t>
  </si>
  <si>
    <t>فهرست بهای رشته انتقال و توزيع آب روستايی</t>
  </si>
  <si>
    <t>فهرست بهای رشته شبكه توزيع آب</t>
  </si>
  <si>
    <t>فهرست بهای رشته سدسازی</t>
  </si>
  <si>
    <t>فهرست بهای رشته راهداری</t>
  </si>
  <si>
    <t>فهرست بهای رشته راه، راه آهن و باند فرودگاه</t>
  </si>
  <si>
    <t>فهرست بهای رشته شبكه جمع آوری و انتقال فاضلاب</t>
  </si>
  <si>
    <t>فهرست بهای رشته آبياری و زهكشی</t>
  </si>
  <si>
    <t>فهرست بهای رشته ساخت و ترميم قنات</t>
  </si>
  <si>
    <t>فهرست بهای رشته آبياری تحت فشار</t>
  </si>
  <si>
    <t xml:space="preserve"> فهرست بها ترميم و بازسازی نوار حفاری در معابر شهری</t>
  </si>
  <si>
    <t>فهرست بها نگهداری ، تعمیر روسازی و ابنیه خطوط راه آهن سال</t>
  </si>
  <si>
    <t>فهرست بهای رشته چاه</t>
  </si>
  <si>
    <t xml:space="preserve">فهرست بهای رشته تأسيسات برقی </t>
  </si>
  <si>
    <t>فهرست بهای رشته تأسيسات مكانيكی</t>
  </si>
  <si>
    <t>فهرست بهای رشته خطوط انتقال آب</t>
  </si>
  <si>
    <t xml:space="preserve">فهرست بهای آبخیزداری و منابع طبیعی </t>
  </si>
  <si>
    <t>فهارس بها</t>
  </si>
  <si>
    <t>مبلغ صورت وضعیت تایید شده پیمانکار (جمع فصول بدون ضریب پیشنهادی پیمانکار)</t>
  </si>
  <si>
    <t>تاریخ معرفی و یا اولین حضور در پروژه</t>
  </si>
  <si>
    <t>مبلغ فصول به تفکیک (بدون ضریب فصل)</t>
  </si>
  <si>
    <t>جمع کل مبلغ صورت وضعیت اصلاح شده فعلی با در نظر گرفتن مفاد بند 1-2-7-5 بخشنامه</t>
  </si>
  <si>
    <t>جمع کل مبلغ صورت وضعیت اصلاح شده قبلی با در نظر گرفتن مفاد بند 1-2-7-5 بخشنامه</t>
  </si>
  <si>
    <t>کارکرد ماهانه صورت وضعیت پیمانکار (تفاضل دو ردیف‌ فوق) (F)</t>
  </si>
  <si>
    <r>
      <t>محاسبه</t>
    </r>
    <r>
      <rPr>
        <sz val="11"/>
        <rFont val="B Titr"/>
        <charset val="178"/>
      </rPr>
      <t xml:space="preserve"> و  پرداخت</t>
    </r>
    <r>
      <rPr>
        <sz val="11"/>
        <color theme="1"/>
        <rFont val="B Titr"/>
        <charset val="178"/>
      </rPr>
      <t xml:space="preserve"> حق‏الزحمه </t>
    </r>
    <r>
      <rPr>
        <sz val="11"/>
        <color rgb="FFC00000"/>
        <rFont val="B Titr"/>
        <charset val="178"/>
      </rPr>
      <t>خدمات</t>
    </r>
    <r>
      <rPr>
        <sz val="11"/>
        <color theme="1"/>
        <rFont val="B Titr"/>
        <charset val="178"/>
      </rPr>
      <t xml:space="preserve"> </t>
    </r>
    <r>
      <rPr>
        <sz val="11"/>
        <color rgb="FFC00000"/>
        <rFont val="B Titr"/>
        <charset val="178"/>
      </rPr>
      <t>ماهانه حین اجرا (فنی و پشتیبانی دفتر مرکزی) و عوامل فنی و تردد کارگاهی</t>
    </r>
    <r>
      <rPr>
        <sz val="11"/>
        <color theme="1"/>
        <rFont val="B Titr"/>
        <charset val="178"/>
      </rPr>
      <t xml:space="preserve">، پروژه «احداث ...» </t>
    </r>
  </si>
  <si>
    <r>
      <t>برآورد کل حق الزحمه نظارت ماهانه حین اجراي مشاور بر اساس قرارداد (B</t>
    </r>
    <r>
      <rPr>
        <b/>
        <sz val="9"/>
        <color theme="1"/>
        <rFont val="B Nazanin"/>
        <charset val="178"/>
      </rPr>
      <t>a</t>
    </r>
    <r>
      <rPr>
        <b/>
        <sz val="10"/>
        <color theme="1"/>
        <rFont val="B Nazanin"/>
        <charset val="178"/>
      </rPr>
      <t>)</t>
    </r>
  </si>
  <si>
    <t>q</t>
  </si>
  <si>
    <t>r</t>
  </si>
  <si>
    <t>k</t>
  </si>
  <si>
    <r>
      <t xml:space="preserve">جدول شماره 1 : محاسبه حق الزحمه </t>
    </r>
    <r>
      <rPr>
        <sz val="14"/>
        <color rgb="FFC00000"/>
        <rFont val="B Titr"/>
        <charset val="178"/>
      </rPr>
      <t>خدمات ماهانه حین اجرا</t>
    </r>
    <r>
      <rPr>
        <sz val="14"/>
        <color theme="1"/>
        <rFont val="B Titr"/>
        <charset val="178"/>
      </rPr>
      <t xml:space="preserve"> (فنی و پشتیبانی دفتر مرکزی)</t>
    </r>
  </si>
  <si>
    <r>
      <t xml:space="preserve">جدول شماره 2 :  محاسبه حق‏الزحمه </t>
    </r>
    <r>
      <rPr>
        <b/>
        <sz val="20"/>
        <color rgb="FFC00000"/>
        <rFont val="B Titr"/>
        <charset val="178"/>
      </rPr>
      <t>عوامل فنی و تردد کارگاهی</t>
    </r>
    <r>
      <rPr>
        <b/>
        <sz val="20"/>
        <rFont val="B Titr"/>
        <charset val="178"/>
      </rPr>
      <t xml:space="preserve"> پروژه «احداث ...» </t>
    </r>
  </si>
  <si>
    <t>جدول معرفی رتبه و طبقه شغلی عوامل  (پیوست جدول شماره2)</t>
  </si>
  <si>
    <t>با توجه به خلاصه مالی صورت وضعیت مبلغ هر یک فصول جدول را وارد کنید</t>
  </si>
  <si>
    <t>اطلاعات قرارداد را وارد کنید</t>
  </si>
  <si>
    <t>مبلغ صورت‌وضعیت تجمعی پیمانکار را متناسب با فهرست مورد استفاده و بدون ضرایب پیشنهادی پیمانکار وارد کنید.</t>
  </si>
  <si>
    <t>مبلغ صورت‌وضعیت تجمعی پیمانکار را متناسب با فهرست مورد استفاده وارد کنید.</t>
  </si>
  <si>
    <t>جمع کل مبلغ صورت وضعیت اصلاح شده قبلی با در نظر گرفتن مفاد بند 1-2-7-5 بخشنامه وارد کنید</t>
  </si>
  <si>
    <t>خدمات ارائه شده است</t>
  </si>
  <si>
    <t>خدمات ارائه نشده است</t>
  </si>
  <si>
    <t>دویست و بیست و نه میلیون وششصد و نوزده هزار و نهصد و هفده ریال</t>
  </si>
  <si>
    <t>هشتصد و شش میلیون و هشتصد و پنجاه و یک هزار وهفتصد وسی و دو ریال</t>
  </si>
  <si>
    <t>ا</t>
  </si>
  <si>
    <t>فهرست‌های غیر قابل استفاده در پروژه را hide کنید.</t>
  </si>
  <si>
    <t xml:space="preserve"> زمان و تعداد هر یک از عوامل را  متناسب با رتبه و طبقه شغلی در جدول  وارد نمائید.</t>
  </si>
  <si>
    <t>یك میلیارد وسی و شش میلیون و چهارصد و هفتاد و یک هزار و ششصد و چهل و نه ریال</t>
  </si>
  <si>
    <t>جمع (ریال)</t>
  </si>
  <si>
    <t>مبلغ صورت وضعیت تایید شده پیمانکار (ریال)</t>
  </si>
  <si>
    <t>میلغ صورت وضعیت اصلاح شده با در نظر گرفتن مفاد بند 1-2-7-5  (ریال)</t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</si>
  <si>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فعلی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</si>
  <si>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قبلی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</si>
  <si>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t>صفحه 5 از 5</t>
  </si>
  <si>
    <t>صفحه 4 از 5</t>
  </si>
  <si>
    <t>صفحه 3 از 5</t>
  </si>
  <si>
    <t>صفحه 2 از 5</t>
  </si>
  <si>
    <t>صفحه  1 از 5</t>
  </si>
  <si>
    <t>این پیوست صرفا جهت اطلاع‌رسانی به کارفرما ارائه می‌شود</t>
  </si>
  <si>
    <t>در این جدول نیازی به نوشتن نام و نام خانوادگی عوامل نمی‌باشد و نام و نام خانوادگی عوامل در پیوست رتبه و طبقه شغلی درج شود.</t>
  </si>
  <si>
    <t>حق الزحمه درخواستی مشاور  موضوع بند 3-1-3 (ریال)</t>
  </si>
  <si>
    <t xml:space="preserve">حق الزحمه درخواستی مشاور موضوع بند 4-3-3 (ریال) </t>
  </si>
  <si>
    <r>
      <t>حق الزحمه ماهانه کارکرد مشاور (</t>
    </r>
    <r>
      <rPr>
        <b/>
        <sz val="12"/>
        <color theme="1"/>
        <rFont val="B Nazanin"/>
        <charset val="178"/>
      </rPr>
      <t>E</t>
    </r>
    <r>
      <rPr>
        <b/>
        <sz val="11"/>
        <color theme="1"/>
        <rFont val="B Nazanin"/>
        <charset val="178"/>
      </rPr>
      <t>a)</t>
    </r>
  </si>
  <si>
    <r>
      <t>حق الزحمه ماهانه کارکرد مشاور (E</t>
    </r>
    <r>
      <rPr>
        <b/>
        <sz val="11"/>
        <color theme="1"/>
        <rFont val="B Nazanin"/>
        <charset val="178"/>
      </rPr>
      <t>b)</t>
    </r>
  </si>
  <si>
    <t>محاسبه و پرداخت حق‏الزحمه خدمات ماهانه حین اجرا (ریال)</t>
  </si>
  <si>
    <t>محاسبه و پرداخت حق‏الزحمه خدمات فنی کارگاهی (ریال)</t>
  </si>
  <si>
    <t xml:space="preserve">جمع هزینه های ماهانه پشتیبانی (ریال): </t>
  </si>
  <si>
    <t>فهرست بهای رشته راه، راه آهن و باند فرودگاه 
(پروژه بهسازی نوع یک و دو)</t>
  </si>
  <si>
    <t>بررسی و تحلیل تغییر شکل‌ها و کنترل رواداری‌های مجاز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</si>
  <si>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</si>
  <si>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هزینه تعدیل</t>
  </si>
  <si>
    <t>تهیه گزارش تطبیق تصمیمات دستگاه اجرایی و مشاور با اسناد و مدارک پیمان</t>
  </si>
  <si>
    <r>
      <t>راهنمای محاسبه صورت وضعیت تایید شده پیمانکار با در نظر گرفتن مفاد بند 1-2-7- 5 (</t>
    </r>
    <r>
      <rPr>
        <sz val="18"/>
        <color rgb="FFFF0000"/>
        <rFont val="B Titr"/>
        <charset val="178"/>
      </rPr>
      <t>توجه: فصول مربوط به کارهای فولادی در صورت ساخت در کارخانه و فولادی سنگین در صورت ساخت در کارخانه در جدول زیر وارد می‌شوند.)</t>
    </r>
  </si>
  <si>
    <t>صورت حساب  شماره :</t>
  </si>
  <si>
    <t>بررسی و تأیید صورت‌وضعیت‌های ماهانه پیمانکار(اعم از کارکرد ماهانه، تعدیل و غیره) با در نظر گرفتن تمام ضوابط، مقررات و دستورالعمل های مربوط</t>
  </si>
  <si>
    <t>سرپرست عوامل فنی و کارگاهی</t>
  </si>
  <si>
    <t>حق الزحمه سرپرست عوامل فنی کارگاهی با اعمال شبکاری، ضریب منظقه ای، ضریب ویژگی و ضریب تردد</t>
  </si>
  <si>
    <t>مبلغ باقیمانده از پيمان پیمانکار، با در نظر گرفتن مفاد بند 1-2-7-5 بخشنامه(ريال)</t>
  </si>
  <si>
    <t>نسبت مبلغ برآورد به‌روز شده اجرای کل کار به مبلغ مندرج در اسناد مناقصه پیمان پیمانکار</t>
  </si>
  <si>
    <t>سقف نصاب معاملات کوچک (ریال)</t>
  </si>
  <si>
    <t>مبلغ برآورد خرید تجهیزات خاص (سایر)</t>
  </si>
  <si>
    <t>فهرست بهای واحد پایه رشته تجهیزات آب و فاضلاب</t>
  </si>
  <si>
    <t>سایر فهارس</t>
  </si>
  <si>
    <t xml:space="preserve">دوره کارکرد : 1404/01/01   تا 1404/01/31 </t>
  </si>
  <si>
    <t>1404/02/20</t>
  </si>
  <si>
    <t>1404/02/21</t>
  </si>
  <si>
    <t>1404/03/14</t>
  </si>
  <si>
    <t>1404/04/01</t>
  </si>
  <si>
    <t>فهرست بهای پست‌های انتقال و فوق توزیع نیروی برق</t>
  </si>
  <si>
    <t>فهرست بهای خطوط هوایی انتقال و فوق توزیع نیروی برق</t>
  </si>
  <si>
    <t>فهرست بهای خطوط زمینی انتقال و فوق توزیع نیروی برق</t>
  </si>
  <si>
    <t>فهرست بهای توزیع نیروی برق</t>
  </si>
  <si>
    <t xml:space="preserve">2 تا 5 </t>
  </si>
  <si>
    <t>6 تا 30</t>
  </si>
  <si>
    <t>2 تا 4</t>
  </si>
  <si>
    <t>5 تا 9</t>
  </si>
  <si>
    <t>2 تا 5</t>
  </si>
  <si>
    <t>6 تا 8</t>
  </si>
  <si>
    <t>1 تا 7</t>
  </si>
  <si>
    <t>8 تا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</si>
</sst>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"/>
  </numFmts>
  <fonts count="83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 Nazanin"/>
      <charset val="178"/>
    </font>
    <font>
      <sz val="8"/>
      <name val="Arial"/>
      <family val="2"/>
    </font>
    <font>
      <b/>
      <sz val="16"/>
      <name val="B Nazanin"/>
      <charset val="178"/>
    </font>
    <font>
      <b/>
      <sz val="2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theme="5"/>
      <name val="B Nazanin"/>
      <charset val="178"/>
    </font>
    <font>
      <sz val="11"/>
      <color theme="1"/>
      <name val="B Nazanin"/>
      <family val="2"/>
      <charset val="178"/>
    </font>
    <font>
      <b/>
      <sz val="20"/>
      <name val="B Nazanin"/>
      <charset val="178"/>
    </font>
    <font>
      <b/>
      <sz val="20"/>
      <color theme="1"/>
      <name val="B Nazanin"/>
      <charset val="178"/>
    </font>
    <font>
      <b/>
      <sz val="24"/>
      <name val="B Nazanin"/>
      <charset val="178"/>
    </font>
    <font>
      <b/>
      <sz val="28"/>
      <name val="B Nazanin"/>
      <charset val="178"/>
    </font>
    <font>
      <b/>
      <sz val="18"/>
      <name val="B Titr"/>
      <charset val="178"/>
    </font>
    <font>
      <sz val="20"/>
      <color theme="1"/>
      <name val="B Nazanin"/>
      <charset val="178"/>
    </font>
    <font>
      <sz val="20"/>
      <name val="B Titr"/>
      <charset val="178"/>
    </font>
    <font>
      <sz val="22"/>
      <color theme="1"/>
      <name val="B Nazanin"/>
      <charset val="178"/>
    </font>
    <font>
      <sz val="22"/>
      <color theme="1"/>
      <name val="Calibri"/>
      <family val="2"/>
      <scheme val="minor"/>
    </font>
    <font>
      <b/>
      <sz val="22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Titr"/>
      <charset val="178"/>
    </font>
    <font>
      <sz val="14"/>
      <color theme="1"/>
      <name val="B Titr"/>
      <charset val="178"/>
    </font>
    <font>
      <b/>
      <sz val="25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b/>
      <sz val="18"/>
      <name val="B Nazanin"/>
      <charset val="178"/>
    </font>
    <font>
      <b/>
      <sz val="12"/>
      <color theme="1"/>
      <name val="B Mitra"/>
      <charset val="178"/>
    </font>
    <font>
      <b/>
      <sz val="12"/>
      <color rgb="FF000000"/>
      <name val="B Mitra"/>
      <charset val="178"/>
    </font>
    <font>
      <sz val="12"/>
      <color theme="1"/>
      <name val="B Mitra"/>
      <charset val="178"/>
    </font>
    <font>
      <b/>
      <sz val="11"/>
      <color rgb="FF000000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rgb="FF000000"/>
      <name val="B Mitra"/>
      <charset val="178"/>
    </font>
    <font>
      <b/>
      <sz val="26"/>
      <name val="B Titr"/>
      <charset val="178"/>
    </font>
    <font>
      <b/>
      <sz val="24"/>
      <color theme="1"/>
      <name val="B Nazanin"/>
      <charset val="178"/>
    </font>
    <font>
      <b/>
      <sz val="22"/>
      <name val="B Titr"/>
      <charset val="178"/>
    </font>
    <font>
      <sz val="11"/>
      <color rgb="FFC00000"/>
      <name val="B Titr"/>
      <charset val="178"/>
    </font>
    <font>
      <sz val="14"/>
      <color rgb="FFC00000"/>
      <name val="B Titr"/>
      <charset val="178"/>
    </font>
    <font>
      <b/>
      <sz val="20"/>
      <color rgb="FFC00000"/>
      <name val="B Titr"/>
      <charset val="178"/>
    </font>
    <font>
      <sz val="22"/>
      <name val="B Titr"/>
      <charset val="178"/>
    </font>
    <font>
      <b/>
      <sz val="24"/>
      <color rgb="FFFF0000"/>
      <name val="B Nazanin"/>
      <charset val="178"/>
    </font>
    <font>
      <sz val="10"/>
      <color theme="1"/>
      <name val="B Nazanin"/>
      <charset val="178"/>
    </font>
    <font>
      <sz val="10"/>
      <color theme="1"/>
      <name val="B Mitra"/>
      <charset val="178"/>
    </font>
    <font>
      <sz val="10"/>
      <color rgb="FF000000"/>
      <name val="Times New Roman"/>
      <family val="1"/>
    </font>
    <font>
      <b/>
      <sz val="36"/>
      <color rgb="FFFFFF00"/>
      <name val="B Titr"/>
      <charset val="178"/>
    </font>
    <font>
      <b/>
      <sz val="12"/>
      <color theme="5" tint="-0.499984740745262"/>
      <name val="B Nazanin"/>
      <charset val="178"/>
    </font>
    <font>
      <b/>
      <sz val="36"/>
      <color rgb="FFFF0000"/>
      <name val="B Titr"/>
      <charset val="178"/>
    </font>
    <font>
      <b/>
      <sz val="36"/>
      <name val="B Titr"/>
      <charset val="178"/>
    </font>
    <font>
      <b/>
      <sz val="14"/>
      <color rgb="FFFFFF00"/>
      <name val="B Nazanin"/>
      <charset val="178"/>
    </font>
    <font>
      <b/>
      <sz val="24"/>
      <color rgb="FFFFFF00"/>
      <name val="B Nazanin"/>
      <charset val="178"/>
    </font>
    <font>
      <sz val="26"/>
      <name val="B Titr"/>
      <charset val="178"/>
    </font>
    <font>
      <sz val="11"/>
      <name val="B Titr"/>
      <charset val="178"/>
    </font>
    <font>
      <b/>
      <sz val="12"/>
      <name val="B Mitra"/>
      <charset val="178"/>
    </font>
    <font>
      <b/>
      <sz val="8"/>
      <name val="B Titr"/>
      <charset val="178"/>
    </font>
    <font>
      <b/>
      <sz val="11"/>
      <color rgb="FFFFFF00"/>
      <name val="B Titr"/>
      <charset val="178"/>
    </font>
    <font>
      <b/>
      <sz val="9"/>
      <color rgb="FFFFFF00"/>
      <name val="B Titr"/>
      <charset val="178"/>
    </font>
    <font>
      <b/>
      <sz val="18"/>
      <color theme="1"/>
      <name val="B Nazanin"/>
      <charset val="178"/>
    </font>
    <font>
      <sz val="18"/>
      <color theme="1"/>
      <name val="B Titr"/>
      <charset val="178"/>
    </font>
    <font>
      <b/>
      <u/>
      <sz val="18"/>
      <color rgb="FFFF0000"/>
      <name val="B Nazanin"/>
      <charset val="178"/>
    </font>
    <font>
      <b/>
      <i/>
      <sz val="18"/>
      <color rgb="FFFFFF00"/>
      <name val="B Nazanin"/>
      <charset val="178"/>
    </font>
    <font>
      <sz val="18"/>
      <color rgb="FFFFFF00"/>
      <name val="B Nazanin"/>
      <charset val="178"/>
    </font>
    <font>
      <b/>
      <sz val="18"/>
      <color rgb="FFFFFF00"/>
      <name val="B Nazanin"/>
      <charset val="178"/>
    </font>
    <font>
      <b/>
      <sz val="12"/>
      <color rgb="FF000000"/>
      <name val="Times New Roman"/>
      <family val="1"/>
    </font>
    <font>
      <b/>
      <sz val="20"/>
      <color rgb="FFFF0000"/>
      <name val="B Titr"/>
      <charset val="178"/>
    </font>
    <font>
      <b/>
      <sz val="20"/>
      <color rgb="FFFFFF00"/>
      <name val="B Titr"/>
      <charset val="178"/>
    </font>
    <font>
      <b/>
      <sz val="24"/>
      <color rgb="FFFFFF00"/>
      <name val="B Titr"/>
      <charset val="178"/>
    </font>
    <font>
      <sz val="18"/>
      <color rgb="FFFF0000"/>
      <name val="B Titr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1" fillId="0" borderId="0"/>
    <xf numFmtId="0" fontId="14" fillId="0" borderId="0"/>
    <xf numFmtId="0" fontId="12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0" fontId="1" fillId="0" borderId="0"/>
  </cellStyleXfs>
  <cellXfs count="658">
    <xf numFmtId="0" fontId="0" fillId="0" borderId="0" xfId="0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readingOrder="2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 readingOrder="2"/>
    </xf>
    <xf numFmtId="0" fontId="22" fillId="2" borderId="10" xfId="0" applyFont="1" applyFill="1" applyBorder="1" applyAlignment="1">
      <alignment horizontal="center" vertical="center" wrapText="1" readingOrder="2"/>
    </xf>
    <xf numFmtId="0" fontId="22" fillId="2" borderId="9" xfId="0" applyFont="1" applyFill="1" applyBorder="1" applyAlignment="1">
      <alignment horizontal="center" vertical="center" wrapText="1" readingOrder="2"/>
    </xf>
    <xf numFmtId="0" fontId="6" fillId="0" borderId="0" xfId="4"/>
    <xf numFmtId="0" fontId="6" fillId="0" borderId="0" xfId="4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6" fillId="3" borderId="14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6" fillId="4" borderId="0" xfId="4" applyFill="1" applyAlignment="1">
      <alignment horizontal="center" vertical="center"/>
    </xf>
    <xf numFmtId="0" fontId="25" fillId="0" borderId="0" xfId="4" applyFont="1" applyAlignment="1">
      <alignment vertical="center"/>
    </xf>
    <xf numFmtId="0" fontId="25" fillId="0" borderId="0" xfId="4" applyFont="1"/>
    <xf numFmtId="0" fontId="30" fillId="0" borderId="0" xfId="4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0" borderId="0" xfId="11" applyFont="1"/>
    <xf numFmtId="0" fontId="25" fillId="0" borderId="0" xfId="11" applyFont="1" applyAlignment="1">
      <alignment wrapText="1"/>
    </xf>
    <xf numFmtId="0" fontId="25" fillId="4" borderId="0" xfId="11" applyFont="1" applyFill="1"/>
    <xf numFmtId="0" fontId="27" fillId="3" borderId="0" xfId="11" applyFont="1" applyFill="1"/>
    <xf numFmtId="0" fontId="27" fillId="0" borderId="0" xfId="11" applyFont="1"/>
    <xf numFmtId="0" fontId="25" fillId="3" borderId="0" xfId="11" applyFont="1" applyFill="1"/>
    <xf numFmtId="0" fontId="27" fillId="4" borderId="0" xfId="11" applyFont="1" applyFill="1"/>
    <xf numFmtId="0" fontId="25" fillId="0" borderId="0" xfId="11" applyFont="1" applyAlignment="1">
      <alignment horizontal="center"/>
    </xf>
    <xf numFmtId="0" fontId="27" fillId="3" borderId="5" xfId="4" applyFont="1" applyFill="1" applyBorder="1" applyAlignment="1" applyProtection="1">
      <alignment horizontal="center" vertical="center" shrinkToFit="1"/>
      <protection hidden="1"/>
    </xf>
    <xf numFmtId="0" fontId="29" fillId="3" borderId="9" xfId="4" applyFont="1" applyFill="1" applyBorder="1" applyAlignment="1" applyProtection="1">
      <alignment horizontal="center" vertical="center" shrinkToFit="1" readingOrder="2"/>
      <protection hidden="1"/>
    </xf>
    <xf numFmtId="0" fontId="28" fillId="2" borderId="9" xfId="4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57" fillId="0" borderId="0" xfId="11" applyFont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1" fillId="0" borderId="0" xfId="11" applyFont="1" applyAlignment="1">
      <alignment vertical="center"/>
    </xf>
    <xf numFmtId="0" fontId="64" fillId="0" borderId="0" xfId="4" applyFont="1" applyAlignment="1">
      <alignment horizontal="right"/>
    </xf>
    <xf numFmtId="0" fontId="65" fillId="0" borderId="0" xfId="0" applyFont="1" applyAlignment="1">
      <alignment horizontal="center" vertical="center" textRotation="90" wrapText="1"/>
    </xf>
    <xf numFmtId="0" fontId="65" fillId="0" borderId="0" xfId="4" applyFont="1" applyAlignment="1">
      <alignment horizontal="right" vertical="center"/>
    </xf>
    <xf numFmtId="0" fontId="60" fillId="0" borderId="0" xfId="0" applyFont="1" applyAlignment="1">
      <alignment horizontal="right" vertical="center" readingOrder="2"/>
    </xf>
    <xf numFmtId="0" fontId="17" fillId="2" borderId="9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>
      <alignment horizontal="center" vertical="center" wrapText="1" readingOrder="2"/>
    </xf>
    <xf numFmtId="0" fontId="43" fillId="7" borderId="9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right" vertical="center" wrapText="1"/>
    </xf>
    <xf numFmtId="0" fontId="44" fillId="8" borderId="5" xfId="0" applyFont="1" applyFill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right" vertical="center" wrapText="1"/>
    </xf>
    <xf numFmtId="0" fontId="44" fillId="0" borderId="1" xfId="0" applyFont="1" applyBorder="1" applyAlignment="1">
      <alignment horizontal="center" vertical="center" wrapText="1" readingOrder="2"/>
    </xf>
    <xf numFmtId="3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 readingOrder="2"/>
    </xf>
    <xf numFmtId="0" fontId="48" fillId="0" borderId="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center" vertical="center" wrapText="1" readingOrder="2"/>
    </xf>
    <xf numFmtId="0" fontId="47" fillId="0" borderId="10" xfId="0" applyFont="1" applyBorder="1" applyAlignment="1">
      <alignment horizontal="center" vertical="center" wrapText="1" readingOrder="2"/>
    </xf>
    <xf numFmtId="0" fontId="47" fillId="0" borderId="3" xfId="0" applyFont="1" applyBorder="1" applyAlignment="1">
      <alignment horizontal="center" vertical="center" wrapText="1" readingOrder="2"/>
    </xf>
    <xf numFmtId="0" fontId="46" fillId="8" borderId="34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7" fillId="0" borderId="10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 readingOrder="2"/>
    </xf>
    <xf numFmtId="0" fontId="45" fillId="7" borderId="5" xfId="0" applyFont="1" applyFill="1" applyBorder="1" applyAlignment="1">
      <alignment horizontal="right" vertical="center" wrapText="1"/>
    </xf>
    <xf numFmtId="0" fontId="47" fillId="6" borderId="3" xfId="0" applyFont="1" applyFill="1" applyBorder="1" applyAlignment="1">
      <alignment horizontal="right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/>
    </xf>
    <xf numFmtId="3" fontId="47" fillId="0" borderId="32" xfId="0" applyNumberFormat="1" applyFont="1" applyBorder="1" applyAlignment="1">
      <alignment horizontal="center" vertical="center" wrapText="1" readingOrder="2"/>
    </xf>
    <xf numFmtId="0" fontId="51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47" fillId="7" borderId="9" xfId="0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right" vertical="center" wrapText="1" readingOrder="2"/>
    </xf>
    <xf numFmtId="0" fontId="45" fillId="7" borderId="9" xfId="0" applyFont="1" applyFill="1" applyBorder="1" applyAlignment="1">
      <alignment horizontal="center" vertical="center" wrapText="1"/>
    </xf>
    <xf numFmtId="0" fontId="59" fillId="8" borderId="12" xfId="11" applyFont="1" applyFill="1" applyBorder="1" applyAlignment="1">
      <alignment horizontal="center" vertical="center" wrapText="1"/>
    </xf>
    <xf numFmtId="0" fontId="43" fillId="7" borderId="30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right" vertical="center" wrapText="1"/>
    </xf>
    <xf numFmtId="0" fontId="44" fillId="8" borderId="11" xfId="0" applyFont="1" applyFill="1" applyBorder="1" applyAlignment="1">
      <alignment horizontal="center" vertical="center" wrapText="1" readingOrder="2"/>
    </xf>
    <xf numFmtId="0" fontId="58" fillId="8" borderId="16" xfId="11" applyFont="1" applyFill="1" applyBorder="1" applyAlignment="1">
      <alignment horizontal="center" vertical="center" wrapText="1" readingOrder="2"/>
    </xf>
    <xf numFmtId="0" fontId="42" fillId="5" borderId="51" xfId="11" applyFont="1" applyFill="1" applyBorder="1" applyAlignment="1">
      <alignment horizontal="center" vertical="center" wrapText="1" readingOrder="2"/>
    </xf>
    <xf numFmtId="0" fontId="68" fillId="5" borderId="59" xfId="11" applyFont="1" applyFill="1" applyBorder="1" applyAlignment="1">
      <alignment horizontal="center" vertical="center" wrapText="1" readingOrder="2"/>
    </xf>
    <xf numFmtId="0" fontId="12" fillId="0" borderId="0" xfId="3"/>
    <xf numFmtId="0" fontId="27" fillId="2" borderId="7" xfId="13" applyFont="1" applyFill="1" applyBorder="1" applyAlignment="1">
      <alignment horizontal="center" vertical="center"/>
    </xf>
    <xf numFmtId="1" fontId="27" fillId="2" borderId="1" xfId="13" applyNumberFormat="1" applyFont="1" applyFill="1" applyBorder="1" applyAlignment="1">
      <alignment horizontal="center" vertical="center"/>
    </xf>
    <xf numFmtId="0" fontId="27" fillId="2" borderId="10" xfId="13" applyFont="1" applyFill="1" applyBorder="1" applyAlignment="1">
      <alignment horizontal="center" vertical="center"/>
    </xf>
    <xf numFmtId="1" fontId="27" fillId="2" borderId="3" xfId="13" applyNumberFormat="1" applyFont="1" applyFill="1" applyBorder="1" applyAlignment="1">
      <alignment horizontal="center" vertical="center"/>
    </xf>
    <xf numFmtId="0" fontId="27" fillId="2" borderId="1" xfId="13" applyFont="1" applyFill="1" applyBorder="1" applyAlignment="1">
      <alignment horizontal="center" vertical="center"/>
    </xf>
    <xf numFmtId="1" fontId="28" fillId="2" borderId="1" xfId="13" applyNumberFormat="1" applyFont="1" applyFill="1" applyBorder="1" applyAlignment="1">
      <alignment horizontal="center" vertical="center"/>
    </xf>
    <xf numFmtId="0" fontId="27" fillId="2" borderId="3" xfId="13" applyFont="1" applyFill="1" applyBorder="1" applyAlignment="1">
      <alignment horizontal="center" vertical="center"/>
    </xf>
    <xf numFmtId="1" fontId="28" fillId="2" borderId="3" xfId="13" applyNumberFormat="1" applyFont="1" applyFill="1" applyBorder="1" applyAlignment="1">
      <alignment horizontal="center" vertical="center"/>
    </xf>
    <xf numFmtId="0" fontId="27" fillId="2" borderId="5" xfId="13" applyFont="1" applyFill="1" applyBorder="1" applyAlignment="1">
      <alignment horizontal="center" vertical="center" wrapText="1"/>
    </xf>
    <xf numFmtId="0" fontId="27" fillId="2" borderId="9" xfId="13" applyFont="1" applyFill="1" applyBorder="1" applyAlignment="1">
      <alignment horizontal="center" vertical="center" textRotation="90" wrapText="1"/>
    </xf>
    <xf numFmtId="0" fontId="27" fillId="2" borderId="12" xfId="13" applyFont="1" applyFill="1" applyBorder="1" applyAlignment="1">
      <alignment horizontal="center" vertical="center" wrapText="1"/>
    </xf>
    <xf numFmtId="1" fontId="27" fillId="2" borderId="2" xfId="13" applyNumberFormat="1" applyFont="1" applyFill="1" applyBorder="1" applyAlignment="1">
      <alignment horizontal="center" vertical="center"/>
    </xf>
    <xf numFmtId="1" fontId="27" fillId="2" borderId="4" xfId="13" applyNumberFormat="1" applyFont="1" applyFill="1" applyBorder="1" applyAlignment="1">
      <alignment horizontal="center" vertical="center"/>
    </xf>
    <xf numFmtId="1" fontId="12" fillId="0" borderId="0" xfId="3" applyNumberForma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25" fillId="0" borderId="0" xfId="14" applyFont="1"/>
    <xf numFmtId="0" fontId="25" fillId="16" borderId="0" xfId="14" applyFont="1" applyFill="1"/>
    <xf numFmtId="0" fontId="25" fillId="17" borderId="0" xfId="14" applyFont="1" applyFill="1"/>
    <xf numFmtId="0" fontId="25" fillId="4" borderId="0" xfId="14" applyFont="1" applyFill="1"/>
    <xf numFmtId="0" fontId="25" fillId="15" borderId="0" xfId="14" applyFont="1" applyFill="1"/>
    <xf numFmtId="0" fontId="25" fillId="12" borderId="0" xfId="14" applyFont="1" applyFill="1"/>
    <xf numFmtId="0" fontId="25" fillId="15" borderId="0" xfId="14" applyFont="1" applyFill="1" applyAlignment="1">
      <alignment horizontal="center" vertical="center"/>
    </xf>
    <xf numFmtId="3" fontId="25" fillId="11" borderId="3" xfId="14" applyNumberFormat="1" applyFont="1" applyFill="1" applyBorder="1" applyAlignment="1">
      <alignment horizontal="center" vertical="center"/>
    </xf>
    <xf numFmtId="3" fontId="25" fillId="13" borderId="3" xfId="14" applyNumberFormat="1" applyFont="1" applyFill="1" applyBorder="1" applyAlignment="1">
      <alignment horizontal="center" vertical="center"/>
    </xf>
    <xf numFmtId="3" fontId="25" fillId="18" borderId="3" xfId="14" applyNumberFormat="1" applyFont="1" applyFill="1" applyBorder="1" applyAlignment="1">
      <alignment horizontal="center" vertical="center"/>
    </xf>
    <xf numFmtId="3" fontId="25" fillId="3" borderId="3" xfId="1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33" fillId="2" borderId="3" xfId="4" applyNumberFormat="1" applyFont="1" applyFill="1" applyBorder="1" applyAlignment="1">
      <alignment horizontal="center" vertical="center"/>
    </xf>
    <xf numFmtId="3" fontId="26" fillId="16" borderId="5" xfId="14" applyNumberFormat="1" applyFont="1" applyFill="1" applyBorder="1" applyAlignment="1">
      <alignment horizontal="center" vertical="center"/>
    </xf>
    <xf numFmtId="3" fontId="26" fillId="16" borderId="12" xfId="14" applyNumberFormat="1" applyFont="1" applyFill="1" applyBorder="1" applyAlignment="1">
      <alignment horizontal="center" vertical="center"/>
    </xf>
    <xf numFmtId="3" fontId="26" fillId="9" borderId="5" xfId="14" applyNumberFormat="1" applyFont="1" applyFill="1" applyBorder="1" applyAlignment="1">
      <alignment horizontal="center" vertical="center"/>
    </xf>
    <xf numFmtId="3" fontId="26" fillId="11" borderId="5" xfId="14" applyNumberFormat="1" applyFont="1" applyFill="1" applyBorder="1" applyAlignment="1">
      <alignment horizontal="center" vertical="center"/>
    </xf>
    <xf numFmtId="3" fontId="26" fillId="18" borderId="5" xfId="14" applyNumberFormat="1" applyFont="1" applyFill="1" applyBorder="1" applyAlignment="1">
      <alignment horizontal="center" vertical="center"/>
    </xf>
    <xf numFmtId="3" fontId="26" fillId="3" borderId="5" xfId="14" applyNumberFormat="1" applyFont="1" applyFill="1" applyBorder="1" applyAlignment="1">
      <alignment horizontal="center" vertical="center"/>
    </xf>
    <xf numFmtId="2" fontId="44" fillId="8" borderId="11" xfId="0" applyNumberFormat="1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2" fontId="47" fillId="0" borderId="3" xfId="0" applyNumberFormat="1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 readingOrder="2"/>
    </xf>
    <xf numFmtId="2" fontId="47" fillId="0" borderId="3" xfId="0" applyNumberFormat="1" applyFont="1" applyBorder="1" applyAlignment="1">
      <alignment horizontal="center" vertical="center" wrapText="1" readingOrder="2"/>
    </xf>
    <xf numFmtId="2" fontId="47" fillId="0" borderId="32" xfId="0" applyNumberFormat="1" applyFont="1" applyBorder="1" applyAlignment="1">
      <alignment horizontal="center" vertical="center" wrapText="1" readingOrder="2"/>
    </xf>
    <xf numFmtId="0" fontId="28" fillId="2" borderId="5" xfId="13" applyFont="1" applyFill="1" applyBorder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 shrinkToFit="1"/>
      <protection hidden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" xfId="4" applyFont="1" applyFill="1" applyBorder="1" applyAlignment="1">
      <alignment horizontal="center" vertical="center" wrapText="1"/>
    </xf>
    <xf numFmtId="3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28" fillId="2" borderId="5" xfId="4" applyFont="1" applyFill="1" applyBorder="1" applyAlignment="1">
      <alignment horizontal="center" vertical="center" wrapText="1"/>
    </xf>
    <xf numFmtId="10" fontId="33" fillId="2" borderId="3" xfId="4" applyNumberFormat="1" applyFont="1" applyFill="1" applyBorder="1" applyAlignment="1">
      <alignment horizontal="center" vertical="center"/>
    </xf>
    <xf numFmtId="0" fontId="29" fillId="3" borderId="12" xfId="4" applyFont="1" applyFill="1" applyBorder="1" applyAlignment="1" applyProtection="1">
      <alignment horizontal="center" vertical="center" shrinkToFit="1" readingOrder="2"/>
      <protection hidden="1"/>
    </xf>
    <xf numFmtId="0" fontId="27" fillId="2" borderId="7" xfId="4" applyFont="1" applyFill="1" applyBorder="1" applyAlignment="1" applyProtection="1">
      <alignment horizontal="center" vertical="center" wrapText="1" shrinkToFit="1"/>
      <protection hidden="1"/>
    </xf>
    <xf numFmtId="3" fontId="27" fillId="2" borderId="10" xfId="4" applyNumberFormat="1" applyFont="1" applyFill="1" applyBorder="1" applyAlignment="1" applyProtection="1">
      <alignment horizontal="center" vertical="center" shrinkToFit="1"/>
      <protection hidden="1"/>
    </xf>
    <xf numFmtId="4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64" fillId="0" borderId="0" xfId="4" applyFont="1" applyAlignment="1">
      <alignment horizontal="right" vertical="center"/>
    </xf>
    <xf numFmtId="0" fontId="28" fillId="9" borderId="12" xfId="4" applyFont="1" applyFill="1" applyBorder="1" applyAlignment="1">
      <alignment horizontal="center" vertical="center" wrapText="1"/>
    </xf>
    <xf numFmtId="3" fontId="33" fillId="9" borderId="4" xfId="4" applyNumberFormat="1" applyFont="1" applyFill="1" applyBorder="1" applyAlignment="1">
      <alignment horizontal="center" vertical="center"/>
    </xf>
    <xf numFmtId="0" fontId="72" fillId="2" borderId="0" xfId="14" applyFont="1" applyFill="1" applyAlignment="1">
      <alignment horizontal="center" vertical="center"/>
    </xf>
    <xf numFmtId="0" fontId="75" fillId="2" borderId="0" xfId="14" applyFont="1" applyFill="1" applyAlignment="1">
      <alignment horizontal="center" vertical="top" wrapText="1"/>
    </xf>
    <xf numFmtId="0" fontId="76" fillId="16" borderId="0" xfId="14" applyFont="1" applyFill="1" applyAlignment="1">
      <alignment vertical="center"/>
    </xf>
    <xf numFmtId="0" fontId="77" fillId="2" borderId="0" xfId="14" applyFont="1" applyFill="1" applyAlignment="1">
      <alignment vertical="center"/>
    </xf>
    <xf numFmtId="3" fontId="25" fillId="16" borderId="37" xfId="14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 readingOrder="2"/>
    </xf>
    <xf numFmtId="0" fontId="47" fillId="8" borderId="3" xfId="0" applyFont="1" applyFill="1" applyBorder="1" applyAlignment="1">
      <alignment horizontal="center" vertical="center" wrapText="1" readingOrder="2"/>
    </xf>
    <xf numFmtId="0" fontId="47" fillId="8" borderId="4" xfId="0" applyFont="1" applyFill="1" applyBorder="1" applyAlignment="1">
      <alignment horizontal="center" vertical="center" wrapText="1" readingOrder="2"/>
    </xf>
    <xf numFmtId="3" fontId="25" fillId="9" borderId="32" xfId="14" applyNumberFormat="1" applyFont="1" applyFill="1" applyBorder="1" applyAlignment="1">
      <alignment horizontal="center" vertical="center"/>
    </xf>
    <xf numFmtId="0" fontId="47" fillId="8" borderId="32" xfId="0" applyFont="1" applyFill="1" applyBorder="1" applyAlignment="1">
      <alignment horizontal="center" vertical="center" wrapText="1" readingOrder="2"/>
    </xf>
    <xf numFmtId="0" fontId="47" fillId="8" borderId="51" xfId="0" applyFont="1" applyFill="1" applyBorder="1" applyAlignment="1">
      <alignment horizontal="center" vertical="center" wrapText="1" readingOrder="2"/>
    </xf>
    <xf numFmtId="3" fontId="26" fillId="3" borderId="9" xfId="14" applyNumberFormat="1" applyFont="1" applyFill="1" applyBorder="1" applyAlignment="1">
      <alignment horizontal="center" vertical="center"/>
    </xf>
    <xf numFmtId="3" fontId="25" fillId="3" borderId="10" xfId="14" applyNumberFormat="1" applyFont="1" applyFill="1" applyBorder="1" applyAlignment="1">
      <alignment horizontal="center" vertical="center"/>
    </xf>
    <xf numFmtId="3" fontId="25" fillId="16" borderId="36" xfId="14" applyNumberFormat="1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 wrapText="1" readingOrder="2"/>
    </xf>
    <xf numFmtId="3" fontId="43" fillId="0" borderId="1" xfId="0" applyNumberFormat="1" applyFont="1" applyBorder="1" applyAlignment="1">
      <alignment horizontal="center" vertical="center" wrapText="1"/>
    </xf>
    <xf numFmtId="3" fontId="43" fillId="0" borderId="3" xfId="0" applyNumberFormat="1" applyFont="1" applyBorder="1" applyAlignment="1">
      <alignment horizontal="center" vertical="center" wrapText="1"/>
    </xf>
    <xf numFmtId="3" fontId="78" fillId="8" borderId="5" xfId="0" applyNumberFormat="1" applyFont="1" applyFill="1" applyBorder="1" applyAlignment="1">
      <alignment horizontal="center" vertical="center" wrapText="1"/>
    </xf>
    <xf numFmtId="3" fontId="78" fillId="8" borderId="5" xfId="0" applyNumberFormat="1" applyFont="1" applyFill="1" applyBorder="1" applyAlignment="1">
      <alignment horizontal="right" vertical="center" wrapText="1" readingOrder="2"/>
    </xf>
    <xf numFmtId="3" fontId="43" fillId="0" borderId="1" xfId="0" applyNumberFormat="1" applyFont="1" applyBorder="1" applyAlignment="1">
      <alignment horizontal="center" vertical="center" wrapText="1" readingOrder="2"/>
    </xf>
    <xf numFmtId="3" fontId="43" fillId="0" borderId="3" xfId="0" applyNumberFormat="1" applyFont="1" applyBorder="1" applyAlignment="1">
      <alignment horizontal="center" vertical="center" wrapText="1" readingOrder="2"/>
    </xf>
    <xf numFmtId="3" fontId="43" fillId="0" borderId="32" xfId="0" applyNumberFormat="1" applyFont="1" applyBorder="1" applyAlignment="1">
      <alignment horizontal="center" vertical="center" wrapText="1" readingOrder="2"/>
    </xf>
    <xf numFmtId="2" fontId="17" fillId="2" borderId="5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0" fontId="79" fillId="2" borderId="0" xfId="0" applyFont="1" applyFill="1" applyAlignment="1">
      <alignment vertical="center"/>
    </xf>
    <xf numFmtId="3" fontId="33" fillId="2" borderId="10" xfId="4" applyNumberFormat="1" applyFont="1" applyFill="1" applyBorder="1" applyAlignment="1">
      <alignment horizontal="center" vertical="center"/>
    </xf>
    <xf numFmtId="4" fontId="29" fillId="2" borderId="4" xfId="4" applyNumberFormat="1" applyFont="1" applyFill="1" applyBorder="1" applyAlignment="1" applyProtection="1">
      <alignment horizontal="center" vertical="center" shrinkToFit="1" readingOrder="2"/>
      <protection hidden="1"/>
    </xf>
    <xf numFmtId="0" fontId="32" fillId="4" borderId="11" xfId="14" applyFont="1" applyFill="1" applyBorder="1" applyAlignment="1">
      <alignment horizontal="center" vertical="center" wrapText="1"/>
    </xf>
    <xf numFmtId="0" fontId="32" fillId="4" borderId="30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5" xfId="14" applyFont="1" applyFill="1" applyBorder="1" applyAlignment="1">
      <alignment horizontal="center" vertical="center" wrapText="1"/>
    </xf>
    <xf numFmtId="3" fontId="20" fillId="2" borderId="60" xfId="14" applyNumberFormat="1" applyFont="1" applyFill="1" applyBorder="1" applyAlignment="1">
      <alignment horizontal="center" vertical="center"/>
    </xf>
    <xf numFmtId="3" fontId="20" fillId="2" borderId="57" xfId="14" applyNumberFormat="1" applyFont="1" applyFill="1" applyBorder="1" applyAlignment="1">
      <alignment horizontal="center" vertical="center"/>
    </xf>
    <xf numFmtId="0" fontId="80" fillId="2" borderId="0" xfId="0" applyFont="1" applyFill="1" applyAlignment="1">
      <alignment vertical="center"/>
    </xf>
    <xf numFmtId="0" fontId="81" fillId="2" borderId="0" xfId="0" applyFont="1" applyFill="1" applyAlignment="1">
      <alignment vertical="center"/>
    </xf>
    <xf numFmtId="3" fontId="26" fillId="19" borderId="5" xfId="14" applyNumberFormat="1" applyFont="1" applyFill="1" applyBorder="1" applyAlignment="1">
      <alignment horizontal="center" vertical="center"/>
    </xf>
    <xf numFmtId="3" fontId="25" fillId="19" borderId="3" xfId="14" applyNumberFormat="1" applyFont="1" applyFill="1" applyBorder="1" applyAlignment="1">
      <alignment horizontal="center" vertical="center"/>
    </xf>
    <xf numFmtId="3" fontId="26" fillId="10" borderId="5" xfId="14" applyNumberFormat="1" applyFont="1" applyFill="1" applyBorder="1" applyAlignment="1">
      <alignment horizontal="center" vertical="center"/>
    </xf>
    <xf numFmtId="3" fontId="25" fillId="10" borderId="3" xfId="14" applyNumberFormat="1" applyFont="1" applyFill="1" applyBorder="1" applyAlignment="1">
      <alignment horizontal="center" vertical="center"/>
    </xf>
    <xf numFmtId="3" fontId="26" fillId="3" borderId="31" xfId="14" applyNumberFormat="1" applyFont="1" applyFill="1" applyBorder="1" applyAlignment="1">
      <alignment horizontal="center" vertical="center"/>
    </xf>
    <xf numFmtId="37" fontId="24" fillId="20" borderId="44" xfId="0" applyNumberFormat="1" applyFont="1" applyFill="1" applyBorder="1" applyAlignment="1">
      <alignment horizontal="center" vertical="center"/>
    </xf>
    <xf numFmtId="3" fontId="15" fillId="20" borderId="1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 readingOrder="2"/>
    </xf>
    <xf numFmtId="0" fontId="17" fillId="3" borderId="22" xfId="0" applyFont="1" applyFill="1" applyBorder="1" applyAlignment="1">
      <alignment horizontal="center" vertical="center" wrapText="1" readingOrder="2"/>
    </xf>
    <xf numFmtId="0" fontId="17" fillId="2" borderId="22" xfId="0" applyFont="1" applyFill="1" applyBorder="1" applyAlignment="1">
      <alignment horizontal="center" vertical="center" wrapText="1" readingOrder="2"/>
    </xf>
    <xf numFmtId="0" fontId="17" fillId="3" borderId="33" xfId="0" applyFont="1" applyFill="1" applyBorder="1" applyAlignment="1">
      <alignment horizontal="center" vertical="center" wrapText="1" readingOrder="2"/>
    </xf>
    <xf numFmtId="3" fontId="26" fillId="13" borderId="6" xfId="14" applyNumberFormat="1" applyFont="1" applyFill="1" applyBorder="1" applyAlignment="1">
      <alignment horizontal="center" vertical="center"/>
    </xf>
    <xf numFmtId="0" fontId="47" fillId="8" borderId="6" xfId="0" applyFont="1" applyFill="1" applyBorder="1" applyAlignment="1">
      <alignment horizontal="center" vertical="center" wrapText="1" readingOrder="2"/>
    </xf>
    <xf numFmtId="0" fontId="47" fillId="8" borderId="17" xfId="0" applyFont="1" applyFill="1" applyBorder="1" applyAlignment="1">
      <alignment horizontal="center" vertical="center" wrapText="1" readingOrder="2"/>
    </xf>
    <xf numFmtId="3" fontId="26" fillId="16" borderId="38" xfId="14" applyNumberFormat="1" applyFont="1" applyFill="1" applyBorder="1" applyAlignment="1">
      <alignment horizontal="center" vertical="center"/>
    </xf>
    <xf numFmtId="3" fontId="26" fillId="9" borderId="38" xfId="14" applyNumberFormat="1" applyFont="1" applyFill="1" applyBorder="1" applyAlignment="1">
      <alignment horizontal="center" vertical="center"/>
    </xf>
    <xf numFmtId="3" fontId="25" fillId="9" borderId="37" xfId="14" applyNumberFormat="1" applyFont="1" applyFill="1" applyBorder="1" applyAlignment="1">
      <alignment horizontal="center" vertical="center"/>
    </xf>
    <xf numFmtId="3" fontId="26" fillId="11" borderId="38" xfId="14" applyNumberFormat="1" applyFont="1" applyFill="1" applyBorder="1" applyAlignment="1">
      <alignment horizontal="center" vertical="center"/>
    </xf>
    <xf numFmtId="3" fontId="25" fillId="11" borderId="23" xfId="14" applyNumberFormat="1" applyFont="1" applyFill="1" applyBorder="1" applyAlignment="1">
      <alignment horizontal="center" vertical="center"/>
    </xf>
    <xf numFmtId="3" fontId="26" fillId="13" borderId="39" xfId="14" applyNumberFormat="1" applyFont="1" applyFill="1" applyBorder="1" applyAlignment="1">
      <alignment horizontal="center" vertical="center"/>
    </xf>
    <xf numFmtId="3" fontId="25" fillId="13" borderId="23" xfId="14" applyNumberFormat="1" applyFont="1" applyFill="1" applyBorder="1" applyAlignment="1">
      <alignment horizontal="center" vertical="center"/>
    </xf>
    <xf numFmtId="3" fontId="26" fillId="18" borderId="38" xfId="14" applyNumberFormat="1" applyFont="1" applyFill="1" applyBorder="1" applyAlignment="1">
      <alignment horizontal="center" vertical="center"/>
    </xf>
    <xf numFmtId="3" fontId="25" fillId="18" borderId="23" xfId="14" applyNumberFormat="1" applyFont="1" applyFill="1" applyBorder="1" applyAlignment="1">
      <alignment horizontal="center" vertical="center"/>
    </xf>
    <xf numFmtId="3" fontId="26" fillId="19" borderId="38" xfId="14" applyNumberFormat="1" applyFont="1" applyFill="1" applyBorder="1" applyAlignment="1">
      <alignment horizontal="center" vertical="center"/>
    </xf>
    <xf numFmtId="3" fontId="25" fillId="19" borderId="23" xfId="14" applyNumberFormat="1" applyFont="1" applyFill="1" applyBorder="1" applyAlignment="1">
      <alignment horizontal="center" vertical="center"/>
    </xf>
    <xf numFmtId="3" fontId="26" fillId="3" borderId="38" xfId="14" applyNumberFormat="1" applyFont="1" applyFill="1" applyBorder="1" applyAlignment="1">
      <alignment horizontal="center" vertical="center"/>
    </xf>
    <xf numFmtId="3" fontId="25" fillId="3" borderId="23" xfId="14" applyNumberFormat="1" applyFont="1" applyFill="1" applyBorder="1" applyAlignment="1">
      <alignment horizontal="center" vertical="center"/>
    </xf>
    <xf numFmtId="3" fontId="26" fillId="10" borderId="38" xfId="14" applyNumberFormat="1" applyFont="1" applyFill="1" applyBorder="1" applyAlignment="1">
      <alignment horizontal="center" vertical="center"/>
    </xf>
    <xf numFmtId="3" fontId="25" fillId="10" borderId="23" xfId="14" applyNumberFormat="1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 wrapText="1" readingOrder="2"/>
    </xf>
    <xf numFmtId="0" fontId="47" fillId="8" borderId="23" xfId="0" applyFont="1" applyFill="1" applyBorder="1" applyAlignment="1">
      <alignment horizontal="center" vertical="center" wrapText="1" readingOrder="2"/>
    </xf>
    <xf numFmtId="3" fontId="26" fillId="3" borderId="37" xfId="14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 readingOrder="2"/>
    </xf>
    <xf numFmtId="3" fontId="17" fillId="3" borderId="24" xfId="0" applyNumberFormat="1" applyFont="1" applyFill="1" applyBorder="1" applyAlignment="1">
      <alignment horizontal="center" vertical="center" wrapText="1" readingOrder="2"/>
    </xf>
    <xf numFmtId="165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3" fontId="29" fillId="0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47" fillId="8" borderId="37" xfId="0" applyFont="1" applyFill="1" applyBorder="1" applyAlignment="1">
      <alignment horizontal="center" vertical="center" wrapText="1" readingOrder="2"/>
    </xf>
    <xf numFmtId="3" fontId="34" fillId="10" borderId="58" xfId="14" applyNumberFormat="1" applyFont="1" applyFill="1" applyBorder="1" applyAlignment="1">
      <alignment horizontal="center" vertical="center" wrapText="1"/>
    </xf>
    <xf numFmtId="0" fontId="34" fillId="10" borderId="6" xfId="14" applyFont="1" applyFill="1" applyBorder="1" applyAlignment="1">
      <alignment horizontal="center" vertical="center" wrapText="1"/>
    </xf>
    <xf numFmtId="3" fontId="34" fillId="10" borderId="6" xfId="14" applyNumberFormat="1" applyFont="1" applyFill="1" applyBorder="1" applyAlignment="1">
      <alignment horizontal="center" vertical="center" wrapText="1"/>
    </xf>
    <xf numFmtId="0" fontId="34" fillId="10" borderId="6" xfId="14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 wrapText="1" readingOrder="2"/>
    </xf>
    <xf numFmtId="0" fontId="47" fillId="8" borderId="34" xfId="0" applyFont="1" applyFill="1" applyBorder="1" applyAlignment="1">
      <alignment horizontal="center" vertical="center" wrapText="1" readingOrder="2"/>
    </xf>
    <xf numFmtId="0" fontId="47" fillId="8" borderId="50" xfId="0" applyFont="1" applyFill="1" applyBorder="1" applyAlignment="1">
      <alignment horizontal="center" vertical="center" wrapText="1" readingOrder="2"/>
    </xf>
    <xf numFmtId="0" fontId="47" fillId="8" borderId="19" xfId="0" applyFont="1" applyFill="1" applyBorder="1" applyAlignment="1">
      <alignment horizontal="center" vertical="center" wrapText="1" readingOrder="2"/>
    </xf>
    <xf numFmtId="0" fontId="47" fillId="8" borderId="61" xfId="0" applyFont="1" applyFill="1" applyBorder="1" applyAlignment="1">
      <alignment horizontal="center" vertical="center" wrapText="1" readingOrder="2"/>
    </xf>
    <xf numFmtId="0" fontId="47" fillId="3" borderId="20" xfId="0" applyFont="1" applyFill="1" applyBorder="1" applyAlignment="1">
      <alignment horizontal="center" vertical="center" wrapText="1" readingOrder="2"/>
    </xf>
    <xf numFmtId="0" fontId="47" fillId="3" borderId="34" xfId="0" applyFont="1" applyFill="1" applyBorder="1" applyAlignment="1">
      <alignment horizontal="center" vertical="center" wrapText="1" readingOrder="2"/>
    </xf>
    <xf numFmtId="0" fontId="47" fillId="3" borderId="23" xfId="0" applyFont="1" applyFill="1" applyBorder="1" applyAlignment="1">
      <alignment horizontal="center" vertical="center" wrapText="1" readingOrder="2"/>
    </xf>
    <xf numFmtId="0" fontId="47" fillId="3" borderId="3" xfId="0" applyFont="1" applyFill="1" applyBorder="1" applyAlignment="1">
      <alignment horizontal="center" vertical="center" wrapText="1" readingOrder="2"/>
    </xf>
    <xf numFmtId="3" fontId="34" fillId="10" borderId="43" xfId="14" applyNumberFormat="1" applyFont="1" applyFill="1" applyBorder="1" applyAlignment="1">
      <alignment horizontal="center" vertical="center" wrapText="1"/>
    </xf>
    <xf numFmtId="3" fontId="34" fillId="10" borderId="58" xfId="14" applyNumberFormat="1" applyFont="1" applyFill="1" applyBorder="1" applyAlignment="1">
      <alignment horizontal="center" vertical="center" wrapText="1"/>
    </xf>
    <xf numFmtId="0" fontId="34" fillId="10" borderId="9" xfId="14" applyFont="1" applyFill="1" applyBorder="1" applyAlignment="1">
      <alignment horizontal="center" vertical="center"/>
    </xf>
    <xf numFmtId="0" fontId="34" fillId="10" borderId="31" xfId="14" applyFont="1" applyFill="1" applyBorder="1" applyAlignment="1">
      <alignment horizontal="center" vertical="center"/>
    </xf>
    <xf numFmtId="0" fontId="34" fillId="10" borderId="5" xfId="14" applyFont="1" applyFill="1" applyBorder="1" applyAlignment="1">
      <alignment horizontal="center" vertical="center" wrapText="1"/>
    </xf>
    <xf numFmtId="0" fontId="34" fillId="10" borderId="32" xfId="14" applyFont="1" applyFill="1" applyBorder="1" applyAlignment="1">
      <alignment horizontal="center" vertical="center" wrapText="1"/>
    </xf>
    <xf numFmtId="3" fontId="34" fillId="10" borderId="5" xfId="14" applyNumberFormat="1" applyFont="1" applyFill="1" applyBorder="1" applyAlignment="1">
      <alignment horizontal="center" vertical="center" wrapText="1"/>
    </xf>
    <xf numFmtId="3" fontId="34" fillId="10" borderId="32" xfId="14" applyNumberFormat="1" applyFont="1" applyFill="1" applyBorder="1" applyAlignment="1">
      <alignment horizontal="center" vertical="center" wrapText="1"/>
    </xf>
    <xf numFmtId="3" fontId="34" fillId="10" borderId="3" xfId="14" applyNumberFormat="1" applyFont="1" applyFill="1" applyBorder="1" applyAlignment="1">
      <alignment horizontal="center" vertical="center" wrapText="1"/>
    </xf>
    <xf numFmtId="3" fontId="34" fillId="10" borderId="27" xfId="14" applyNumberFormat="1" applyFont="1" applyFill="1" applyBorder="1" applyAlignment="1">
      <alignment horizontal="center" vertical="center" wrapText="1"/>
    </xf>
    <xf numFmtId="3" fontId="34" fillId="10" borderId="62" xfId="14" applyNumberFormat="1" applyFont="1" applyFill="1" applyBorder="1" applyAlignment="1">
      <alignment horizontal="center" vertical="center" wrapText="1"/>
    </xf>
    <xf numFmtId="0" fontId="34" fillId="10" borderId="10" xfId="14" applyFont="1" applyFill="1" applyBorder="1" applyAlignment="1">
      <alignment horizontal="center" vertical="center"/>
    </xf>
    <xf numFmtId="0" fontId="34" fillId="10" borderId="3" xfId="14" applyFont="1" applyFill="1" applyBorder="1" applyAlignment="1">
      <alignment horizontal="center" vertical="center" wrapText="1"/>
    </xf>
    <xf numFmtId="0" fontId="72" fillId="2" borderId="18" xfId="14" applyFont="1" applyFill="1" applyBorder="1" applyAlignment="1">
      <alignment horizontal="center" vertical="center"/>
    </xf>
    <xf numFmtId="0" fontId="72" fillId="2" borderId="14" xfId="14" applyFont="1" applyFill="1" applyBorder="1" applyAlignment="1">
      <alignment horizontal="center" vertical="center"/>
    </xf>
    <xf numFmtId="0" fontId="72" fillId="2" borderId="15" xfId="14" applyFont="1" applyFill="1" applyBorder="1" applyAlignment="1">
      <alignment horizontal="center" vertical="center"/>
    </xf>
    <xf numFmtId="0" fontId="75" fillId="2" borderId="0" xfId="14" applyFont="1" applyFill="1" applyAlignment="1">
      <alignment horizontal="center" vertical="top" wrapText="1"/>
    </xf>
    <xf numFmtId="0" fontId="72" fillId="2" borderId="35" xfId="14" applyFont="1" applyFill="1" applyBorder="1" applyAlignment="1">
      <alignment horizontal="center" vertical="center" readingOrder="2"/>
    </xf>
    <xf numFmtId="0" fontId="72" fillId="2" borderId="29" xfId="14" applyFont="1" applyFill="1" applyBorder="1" applyAlignment="1">
      <alignment horizontal="center" vertical="center" readingOrder="2"/>
    </xf>
    <xf numFmtId="0" fontId="72" fillId="2" borderId="58" xfId="14" applyFont="1" applyFill="1" applyBorder="1" applyAlignment="1">
      <alignment horizontal="center" vertical="center" readingOrder="2"/>
    </xf>
    <xf numFmtId="0" fontId="34" fillId="10" borderId="54" xfId="14" applyFont="1" applyFill="1" applyBorder="1" applyAlignment="1">
      <alignment horizontal="center" vertical="center"/>
    </xf>
    <xf numFmtId="0" fontId="34" fillId="10" borderId="55" xfId="14" applyFont="1" applyFill="1" applyBorder="1" applyAlignment="1">
      <alignment horizontal="center" vertical="center"/>
    </xf>
    <xf numFmtId="0" fontId="34" fillId="10" borderId="34" xfId="14" applyFont="1" applyFill="1" applyBorder="1" applyAlignment="1">
      <alignment horizontal="center" vertical="center" wrapText="1"/>
    </xf>
    <xf numFmtId="0" fontId="34" fillId="10" borderId="28" xfId="14" applyFont="1" applyFill="1" applyBorder="1" applyAlignment="1">
      <alignment horizontal="center" vertical="center" wrapText="1"/>
    </xf>
    <xf numFmtId="3" fontId="34" fillId="10" borderId="34" xfId="14" applyNumberFormat="1" applyFont="1" applyFill="1" applyBorder="1" applyAlignment="1">
      <alignment horizontal="center" vertical="center" wrapText="1"/>
    </xf>
    <xf numFmtId="3" fontId="34" fillId="10" borderId="28" xfId="14" applyNumberFormat="1" applyFont="1" applyFill="1" applyBorder="1" applyAlignment="1">
      <alignment horizontal="center" vertical="center" wrapText="1"/>
    </xf>
    <xf numFmtId="3" fontId="34" fillId="11" borderId="5" xfId="14" applyNumberFormat="1" applyFont="1" applyFill="1" applyBorder="1" applyAlignment="1">
      <alignment horizontal="center" vertical="center" wrapText="1"/>
    </xf>
    <xf numFmtId="3" fontId="34" fillId="11" borderId="32" xfId="14" applyNumberFormat="1" applyFont="1" applyFill="1" applyBorder="1" applyAlignment="1">
      <alignment horizontal="center" vertical="center" wrapText="1"/>
    </xf>
    <xf numFmtId="0" fontId="73" fillId="15" borderId="42" xfId="14" applyFont="1" applyFill="1" applyBorder="1" applyAlignment="1">
      <alignment horizontal="center" vertical="center"/>
    </xf>
    <xf numFmtId="0" fontId="73" fillId="15" borderId="25" xfId="14" applyFont="1" applyFill="1" applyBorder="1" applyAlignment="1">
      <alignment horizontal="center" vertical="center"/>
    </xf>
    <xf numFmtId="0" fontId="73" fillId="15" borderId="14" xfId="14" applyFont="1" applyFill="1" applyBorder="1" applyAlignment="1">
      <alignment horizontal="center" vertical="center"/>
    </xf>
    <xf numFmtId="0" fontId="73" fillId="15" borderId="15" xfId="14" applyFont="1" applyFill="1" applyBorder="1" applyAlignment="1">
      <alignment horizontal="center" vertical="center"/>
    </xf>
    <xf numFmtId="3" fontId="34" fillId="16" borderId="27" xfId="14" applyNumberFormat="1" applyFont="1" applyFill="1" applyBorder="1" applyAlignment="1">
      <alignment horizontal="center" vertical="center" wrapText="1"/>
    </xf>
    <xf numFmtId="3" fontId="34" fillId="16" borderId="62" xfId="14" applyNumberFormat="1" applyFont="1" applyFill="1" applyBorder="1" applyAlignment="1">
      <alignment horizontal="center" vertical="center" wrapText="1"/>
    </xf>
    <xf numFmtId="3" fontId="34" fillId="9" borderId="27" xfId="14" applyNumberFormat="1" applyFont="1" applyFill="1" applyBorder="1" applyAlignment="1">
      <alignment horizontal="center" vertical="center" wrapText="1"/>
    </xf>
    <xf numFmtId="3" fontId="34" fillId="9" borderId="62" xfId="14" applyNumberFormat="1" applyFont="1" applyFill="1" applyBorder="1" applyAlignment="1">
      <alignment horizontal="center" vertical="center" wrapText="1"/>
    </xf>
    <xf numFmtId="3" fontId="34" fillId="11" borderId="27" xfId="14" applyNumberFormat="1" applyFont="1" applyFill="1" applyBorder="1" applyAlignment="1">
      <alignment horizontal="center" vertical="center" wrapText="1"/>
    </xf>
    <xf numFmtId="3" fontId="34" fillId="11" borderId="62" xfId="14" applyNumberFormat="1" applyFont="1" applyFill="1" applyBorder="1" applyAlignment="1">
      <alignment horizontal="center" vertical="center" wrapText="1"/>
    </xf>
    <xf numFmtId="3" fontId="34" fillId="13" borderId="27" xfId="14" applyNumberFormat="1" applyFont="1" applyFill="1" applyBorder="1" applyAlignment="1">
      <alignment horizontal="center" vertical="center" wrapText="1"/>
    </xf>
    <xf numFmtId="3" fontId="34" fillId="13" borderId="62" xfId="14" applyNumberFormat="1" applyFont="1" applyFill="1" applyBorder="1" applyAlignment="1">
      <alignment horizontal="center" vertical="center" wrapText="1"/>
    </xf>
    <xf numFmtId="3" fontId="34" fillId="18" borderId="41" xfId="14" applyNumberFormat="1" applyFont="1" applyFill="1" applyBorder="1" applyAlignment="1">
      <alignment horizontal="center" vertical="center" wrapText="1"/>
    </xf>
    <xf numFmtId="3" fontId="34" fillId="18" borderId="60" xfId="14" applyNumberFormat="1" applyFont="1" applyFill="1" applyBorder="1" applyAlignment="1">
      <alignment horizontal="center" vertical="center" wrapText="1"/>
    </xf>
    <xf numFmtId="3" fontId="34" fillId="19" borderId="41" xfId="14" applyNumberFormat="1" applyFont="1" applyFill="1" applyBorder="1" applyAlignment="1">
      <alignment horizontal="center" vertical="center" wrapText="1"/>
    </xf>
    <xf numFmtId="3" fontId="34" fillId="19" borderId="60" xfId="14" applyNumberFormat="1" applyFont="1" applyFill="1" applyBorder="1" applyAlignment="1">
      <alignment horizontal="center" vertical="center" wrapText="1"/>
    </xf>
    <xf numFmtId="0" fontId="34" fillId="19" borderId="54" xfId="14" applyFont="1" applyFill="1" applyBorder="1" applyAlignment="1">
      <alignment horizontal="center" vertical="center"/>
    </xf>
    <xf numFmtId="0" fontId="34" fillId="19" borderId="68" xfId="14" applyFont="1" applyFill="1" applyBorder="1" applyAlignment="1">
      <alignment horizontal="center" vertical="center"/>
    </xf>
    <xf numFmtId="0" fontId="34" fillId="16" borderId="63" xfId="14" applyFont="1" applyFill="1" applyBorder="1" applyAlignment="1">
      <alignment horizontal="center" vertical="center"/>
    </xf>
    <xf numFmtId="0" fontId="34" fillId="16" borderId="31" xfId="14" applyFont="1" applyFill="1" applyBorder="1" applyAlignment="1">
      <alignment horizontal="center" vertical="center"/>
    </xf>
    <xf numFmtId="0" fontId="34" fillId="9" borderId="9" xfId="14" applyFont="1" applyFill="1" applyBorder="1" applyAlignment="1">
      <alignment horizontal="center" vertical="center"/>
    </xf>
    <xf numFmtId="0" fontId="34" fillId="9" borderId="31" xfId="14" applyFont="1" applyFill="1" applyBorder="1" applyAlignment="1">
      <alignment horizontal="center" vertical="center"/>
    </xf>
    <xf numFmtId="0" fontId="34" fillId="11" borderId="9" xfId="14" applyFont="1" applyFill="1" applyBorder="1" applyAlignment="1">
      <alignment horizontal="center" vertical="center"/>
    </xf>
    <xf numFmtId="0" fontId="34" fillId="11" borderId="31" xfId="14" applyFont="1" applyFill="1" applyBorder="1" applyAlignment="1">
      <alignment horizontal="center" vertical="center"/>
    </xf>
    <xf numFmtId="0" fontId="34" fillId="13" borderId="9" xfId="14" applyFont="1" applyFill="1" applyBorder="1" applyAlignment="1">
      <alignment horizontal="center" vertical="center"/>
    </xf>
    <xf numFmtId="0" fontId="34" fillId="13" borderId="31" xfId="14" applyFont="1" applyFill="1" applyBorder="1" applyAlignment="1">
      <alignment horizontal="center" vertical="center"/>
    </xf>
    <xf numFmtId="0" fontId="34" fillId="18" borderId="9" xfId="14" applyFont="1" applyFill="1" applyBorder="1" applyAlignment="1">
      <alignment horizontal="center" vertical="center"/>
    </xf>
    <xf numFmtId="0" fontId="34" fillId="18" borderId="31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0" fontId="34" fillId="3" borderId="31" xfId="14" applyFont="1" applyFill="1" applyBorder="1" applyAlignment="1">
      <alignment horizontal="center" vertical="center"/>
    </xf>
    <xf numFmtId="3" fontId="34" fillId="9" borderId="5" xfId="14" applyNumberFormat="1" applyFont="1" applyFill="1" applyBorder="1" applyAlignment="1">
      <alignment horizontal="center" vertical="center" wrapText="1"/>
    </xf>
    <xf numFmtId="3" fontId="34" fillId="9" borderId="32" xfId="14" applyNumberFormat="1" applyFont="1" applyFill="1" applyBorder="1" applyAlignment="1">
      <alignment horizontal="center" vertical="center" wrapText="1"/>
    </xf>
    <xf numFmtId="3" fontId="34" fillId="13" borderId="5" xfId="14" applyNumberFormat="1" applyFont="1" applyFill="1" applyBorder="1" applyAlignment="1">
      <alignment horizontal="center" vertical="center" wrapText="1"/>
    </xf>
    <xf numFmtId="3" fontId="34" fillId="13" borderId="32" xfId="14" applyNumberFormat="1" applyFont="1" applyFill="1" applyBorder="1" applyAlignment="1">
      <alignment horizontal="center" vertical="center" wrapText="1"/>
    </xf>
    <xf numFmtId="3" fontId="34" fillId="18" borderId="5" xfId="14" applyNumberFormat="1" applyFont="1" applyFill="1" applyBorder="1" applyAlignment="1">
      <alignment horizontal="center" vertical="center" wrapText="1"/>
    </xf>
    <xf numFmtId="3" fontId="34" fillId="18" borderId="32" xfId="14" applyNumberFormat="1" applyFont="1" applyFill="1" applyBorder="1" applyAlignment="1">
      <alignment horizontal="center" vertical="center" wrapText="1"/>
    </xf>
    <xf numFmtId="3" fontId="34" fillId="3" borderId="5" xfId="14" applyNumberFormat="1" applyFont="1" applyFill="1" applyBorder="1" applyAlignment="1">
      <alignment horizontal="center" vertical="center" wrapText="1"/>
    </xf>
    <xf numFmtId="3" fontId="34" fillId="3" borderId="32" xfId="14" applyNumberFormat="1" applyFont="1" applyFill="1" applyBorder="1" applyAlignment="1">
      <alignment horizontal="center" vertical="center" wrapText="1"/>
    </xf>
    <xf numFmtId="3" fontId="34" fillId="16" borderId="6" xfId="14" applyNumberFormat="1" applyFont="1" applyFill="1" applyBorder="1" applyAlignment="1">
      <alignment horizontal="center" vertical="center" wrapText="1"/>
    </xf>
    <xf numFmtId="3" fontId="34" fillId="16" borderId="32" xfId="14" applyNumberFormat="1" applyFont="1" applyFill="1" applyBorder="1" applyAlignment="1">
      <alignment horizontal="center" vertical="center" wrapText="1"/>
    </xf>
    <xf numFmtId="0" fontId="32" fillId="4" borderId="44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/>
    </xf>
    <xf numFmtId="0" fontId="34" fillId="16" borderId="6" xfId="14" applyFont="1" applyFill="1" applyBorder="1" applyAlignment="1">
      <alignment horizontal="center" vertical="center" wrapText="1"/>
    </xf>
    <xf numFmtId="0" fontId="34" fillId="16" borderId="32" xfId="14" applyFont="1" applyFill="1" applyBorder="1" applyAlignment="1">
      <alignment horizontal="center" vertical="center" wrapText="1"/>
    </xf>
    <xf numFmtId="0" fontId="34" fillId="9" borderId="5" xfId="14" applyFont="1" applyFill="1" applyBorder="1" applyAlignment="1">
      <alignment horizontal="center" vertical="center" wrapText="1"/>
    </xf>
    <xf numFmtId="0" fontId="34" fillId="9" borderId="32" xfId="14" applyFont="1" applyFill="1" applyBorder="1" applyAlignment="1">
      <alignment horizontal="center" vertical="center" wrapText="1"/>
    </xf>
    <xf numFmtId="0" fontId="34" fillId="11" borderId="5" xfId="14" applyFont="1" applyFill="1" applyBorder="1" applyAlignment="1">
      <alignment horizontal="center" vertical="center" wrapText="1"/>
    </xf>
    <xf numFmtId="0" fontId="34" fillId="11" borderId="32" xfId="14" applyFont="1" applyFill="1" applyBorder="1" applyAlignment="1">
      <alignment horizontal="center" vertical="center" wrapText="1"/>
    </xf>
    <xf numFmtId="0" fontId="34" fillId="13" borderId="5" xfId="14" applyFont="1" applyFill="1" applyBorder="1" applyAlignment="1">
      <alignment horizontal="center" vertical="center" wrapText="1"/>
    </xf>
    <xf numFmtId="0" fontId="34" fillId="13" borderId="32" xfId="14" applyFont="1" applyFill="1" applyBorder="1" applyAlignment="1">
      <alignment horizontal="center" vertical="center" wrapText="1"/>
    </xf>
    <xf numFmtId="0" fontId="34" fillId="18" borderId="5" xfId="14" applyFont="1" applyFill="1" applyBorder="1" applyAlignment="1">
      <alignment horizontal="center" vertical="center" wrapText="1"/>
    </xf>
    <xf numFmtId="0" fontId="34" fillId="18" borderId="32" xfId="14" applyFont="1" applyFill="1" applyBorder="1" applyAlignment="1">
      <alignment horizontal="center" vertical="center" wrapText="1"/>
    </xf>
    <xf numFmtId="0" fontId="34" fillId="3" borderId="5" xfId="14" applyFont="1" applyFill="1" applyBorder="1" applyAlignment="1">
      <alignment horizontal="center" vertical="center" wrapText="1"/>
    </xf>
    <xf numFmtId="0" fontId="34" fillId="3" borderId="32" xfId="14" applyFont="1" applyFill="1" applyBorder="1" applyAlignment="1">
      <alignment horizontal="center" vertical="center" wrapText="1"/>
    </xf>
    <xf numFmtId="0" fontId="34" fillId="19" borderId="5" xfId="14" applyFont="1" applyFill="1" applyBorder="1" applyAlignment="1">
      <alignment horizontal="center" vertical="center" wrapText="1"/>
    </xf>
    <xf numFmtId="0" fontId="34" fillId="19" borderId="32" xfId="14" applyFont="1" applyFill="1" applyBorder="1" applyAlignment="1">
      <alignment horizontal="center" vertical="center" wrapText="1"/>
    </xf>
    <xf numFmtId="3" fontId="34" fillId="19" borderId="5" xfId="14" applyNumberFormat="1" applyFont="1" applyFill="1" applyBorder="1" applyAlignment="1">
      <alignment horizontal="center" vertical="center" wrapText="1"/>
    </xf>
    <xf numFmtId="3" fontId="34" fillId="19" borderId="32" xfId="14" applyNumberFormat="1" applyFont="1" applyFill="1" applyBorder="1" applyAlignment="1">
      <alignment horizontal="center" vertical="center" wrapText="1"/>
    </xf>
    <xf numFmtId="3" fontId="34" fillId="10" borderId="41" xfId="14" applyNumberFormat="1" applyFont="1" applyFill="1" applyBorder="1" applyAlignment="1">
      <alignment horizontal="center" vertical="center" wrapText="1"/>
    </xf>
    <xf numFmtId="3" fontId="34" fillId="10" borderId="60" xfId="14" applyNumberFormat="1" applyFont="1" applyFill="1" applyBorder="1" applyAlignment="1">
      <alignment horizontal="center" vertical="center" wrapText="1"/>
    </xf>
    <xf numFmtId="3" fontId="34" fillId="10" borderId="50" xfId="14" applyNumberFormat="1" applyFont="1" applyFill="1" applyBorder="1" applyAlignment="1">
      <alignment horizontal="center" vertical="center" wrapText="1"/>
    </xf>
    <xf numFmtId="3" fontId="34" fillId="10" borderId="56" xfId="14" applyNumberFormat="1" applyFont="1" applyFill="1" applyBorder="1" applyAlignment="1">
      <alignment horizontal="center" vertical="center" wrapText="1"/>
    </xf>
    <xf numFmtId="0" fontId="49" fillId="20" borderId="30" xfId="0" applyFont="1" applyFill="1" applyBorder="1" applyAlignment="1">
      <alignment horizontal="center" vertical="center"/>
    </xf>
    <xf numFmtId="0" fontId="49" fillId="20" borderId="11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3" fontId="24" fillId="20" borderId="11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>
      <alignment horizontal="center" vertical="center" wrapText="1"/>
    </xf>
    <xf numFmtId="3" fontId="41" fillId="20" borderId="11" xfId="0" applyNumberFormat="1" applyFont="1" applyFill="1" applyBorder="1" applyAlignment="1">
      <alignment horizontal="center" vertical="center" wrapText="1"/>
    </xf>
    <xf numFmtId="3" fontId="41" fillId="20" borderId="16" xfId="0" applyNumberFormat="1" applyFont="1" applyFill="1" applyBorder="1" applyAlignment="1">
      <alignment horizontal="center" vertical="center" wrapText="1"/>
    </xf>
    <xf numFmtId="3" fontId="41" fillId="14" borderId="5" xfId="0" applyNumberFormat="1" applyFont="1" applyFill="1" applyBorder="1" applyAlignment="1">
      <alignment horizontal="center" vertical="center" wrapText="1"/>
    </xf>
    <xf numFmtId="3" fontId="41" fillId="14" borderId="12" xfId="0" applyNumberFormat="1" applyFont="1" applyFill="1" applyBorder="1" applyAlignment="1">
      <alignment horizontal="center" vertical="center" wrapText="1"/>
    </xf>
    <xf numFmtId="3" fontId="41" fillId="14" borderId="3" xfId="0" applyNumberFormat="1" applyFont="1" applyFill="1" applyBorder="1" applyAlignment="1">
      <alignment horizontal="center" vertical="center" wrapText="1"/>
    </xf>
    <xf numFmtId="3" fontId="41" fillId="14" borderId="4" xfId="0" applyNumberFormat="1" applyFont="1" applyFill="1" applyBorder="1" applyAlignment="1">
      <alignment horizontal="center" vertical="center" wrapText="1"/>
    </xf>
    <xf numFmtId="0" fontId="49" fillId="14" borderId="9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4" borderId="12" xfId="0" applyFont="1" applyFill="1" applyBorder="1" applyAlignment="1">
      <alignment horizontal="center" vertical="center"/>
    </xf>
    <xf numFmtId="0" fontId="49" fillId="14" borderId="10" xfId="0" applyFont="1" applyFill="1" applyBorder="1" applyAlignment="1">
      <alignment horizontal="center" vertical="center"/>
    </xf>
    <xf numFmtId="0" fontId="49" fillId="14" borderId="3" xfId="0" applyFont="1" applyFill="1" applyBorder="1" applyAlignment="1">
      <alignment horizontal="center" vertical="center"/>
    </xf>
    <xf numFmtId="0" fontId="49" fillId="14" borderId="4" xfId="0" applyFont="1" applyFill="1" applyBorder="1" applyAlignment="1">
      <alignment horizontal="center" vertical="center"/>
    </xf>
    <xf numFmtId="37" fontId="24" fillId="14" borderId="38" xfId="0" applyNumberFormat="1" applyFont="1" applyFill="1" applyBorder="1" applyAlignment="1">
      <alignment horizontal="center" vertical="center"/>
    </xf>
    <xf numFmtId="37" fontId="24" fillId="14" borderId="23" xfId="0" applyNumberFormat="1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3" fontId="24" fillId="2" borderId="51" xfId="0" applyNumberFormat="1" applyFont="1" applyFill="1" applyBorder="1" applyAlignment="1">
      <alignment horizontal="center" vertical="center"/>
    </xf>
    <xf numFmtId="3" fontId="18" fillId="14" borderId="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24" fillId="14" borderId="5" xfId="0" applyNumberFormat="1" applyFont="1" applyFill="1" applyBorder="1" applyAlignment="1">
      <alignment horizontal="center" vertical="center" wrapText="1"/>
    </xf>
    <xf numFmtId="3" fontId="17" fillId="14" borderId="3" xfId="0" applyNumberFormat="1" applyFont="1" applyFill="1" applyBorder="1" applyAlignment="1">
      <alignment horizontal="center" vertical="center" wrapText="1"/>
    </xf>
    <xf numFmtId="0" fontId="63" fillId="2" borderId="42" xfId="0" applyFont="1" applyFill="1" applyBorder="1" applyAlignment="1">
      <alignment horizontal="center" vertical="center"/>
    </xf>
    <xf numFmtId="0" fontId="63" fillId="2" borderId="25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3" fontId="18" fillId="13" borderId="61" xfId="0" applyNumberFormat="1" applyFont="1" applyFill="1" applyBorder="1" applyAlignment="1">
      <alignment horizontal="center" vertical="center"/>
    </xf>
    <xf numFmtId="3" fontId="18" fillId="13" borderId="45" xfId="0" applyNumberFormat="1" applyFont="1" applyFill="1" applyBorder="1" applyAlignment="1">
      <alignment horizontal="center" vertical="center"/>
    </xf>
    <xf numFmtId="3" fontId="18" fillId="13" borderId="23" xfId="0" applyNumberFormat="1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center" vertical="center"/>
    </xf>
    <xf numFmtId="3" fontId="18" fillId="2" borderId="38" xfId="0" applyNumberFormat="1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" fontId="18" fillId="13" borderId="21" xfId="0" applyNumberFormat="1" applyFont="1" applyFill="1" applyBorder="1" applyAlignment="1">
      <alignment horizontal="center" vertical="center"/>
    </xf>
    <xf numFmtId="3" fontId="18" fillId="13" borderId="26" xfId="0" applyNumberFormat="1" applyFont="1" applyFill="1" applyBorder="1" applyAlignment="1">
      <alignment horizontal="center" vertical="center"/>
    </xf>
    <xf numFmtId="3" fontId="18" fillId="13" borderId="38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65" xfId="0" applyNumberFormat="1" applyFont="1" applyFill="1" applyBorder="1" applyAlignment="1">
      <alignment horizontal="center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18" fillId="13" borderId="22" xfId="0" applyNumberFormat="1" applyFont="1" applyFill="1" applyBorder="1" applyAlignment="1">
      <alignment horizontal="center" vertical="center"/>
    </xf>
    <xf numFmtId="3" fontId="18" fillId="13" borderId="65" xfId="0" applyNumberFormat="1" applyFont="1" applyFill="1" applyBorder="1" applyAlignment="1">
      <alignment horizontal="center" vertical="center"/>
    </xf>
    <xf numFmtId="3" fontId="18" fillId="13" borderId="8" xfId="0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46" xfId="0" applyFont="1" applyFill="1" applyBorder="1" applyAlignment="1">
      <alignment horizontal="center" vertical="center"/>
    </xf>
    <xf numFmtId="0" fontId="24" fillId="13" borderId="52" xfId="0" applyFont="1" applyFill="1" applyBorder="1" applyAlignment="1">
      <alignment horizontal="center" vertical="center"/>
    </xf>
    <xf numFmtId="37" fontId="15" fillId="13" borderId="9" xfId="0" applyNumberFormat="1" applyFont="1" applyFill="1" applyBorder="1" applyAlignment="1">
      <alignment horizontal="center" vertical="center"/>
    </xf>
    <xf numFmtId="37" fontId="15" fillId="13" borderId="31" xfId="0" applyNumberFormat="1" applyFont="1" applyFill="1" applyBorder="1" applyAlignment="1">
      <alignment horizontal="center" vertical="center"/>
    </xf>
    <xf numFmtId="37" fontId="15" fillId="2" borderId="9" xfId="0" applyNumberFormat="1" applyFont="1" applyFill="1" applyBorder="1" applyAlignment="1">
      <alignment horizontal="center" vertical="center" wrapText="1"/>
    </xf>
    <xf numFmtId="37" fontId="15" fillId="2" borderId="7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2" borderId="14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3" fontId="15" fillId="13" borderId="3" xfId="0" applyNumberFormat="1" applyFont="1" applyFill="1" applyBorder="1" applyAlignment="1">
      <alignment horizontal="center" vertical="center"/>
    </xf>
    <xf numFmtId="3" fontId="15" fillId="13" borderId="4" xfId="0" applyNumberFormat="1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center" vertical="center"/>
    </xf>
    <xf numFmtId="3" fontId="15" fillId="13" borderId="2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center" vertical="center"/>
    </xf>
    <xf numFmtId="3" fontId="15" fillId="13" borderId="6" xfId="0" applyNumberFormat="1" applyFont="1" applyFill="1" applyBorder="1" applyAlignment="1">
      <alignment horizontal="center" vertical="center"/>
    </xf>
    <xf numFmtId="3" fontId="15" fillId="13" borderId="17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3" fontId="15" fillId="13" borderId="5" xfId="0" applyNumberFormat="1" applyFont="1" applyFill="1" applyBorder="1" applyAlignment="1">
      <alignment horizontal="center" vertical="center"/>
    </xf>
    <xf numFmtId="3" fontId="15" fillId="13" borderId="12" xfId="0" applyNumberFormat="1" applyFont="1" applyFill="1" applyBorder="1" applyAlignment="1">
      <alignment horizontal="center" vertical="center"/>
    </xf>
    <xf numFmtId="3" fontId="15" fillId="13" borderId="32" xfId="0" applyNumberFormat="1" applyFont="1" applyFill="1" applyBorder="1" applyAlignment="1">
      <alignment horizontal="center" vertical="center"/>
    </xf>
    <xf numFmtId="3" fontId="15" fillId="13" borderId="51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0" fontId="24" fillId="13" borderId="53" xfId="0" applyFont="1" applyFill="1" applyBorder="1" applyAlignment="1">
      <alignment horizontal="center" vertical="center"/>
    </xf>
    <xf numFmtId="0" fontId="24" fillId="13" borderId="47" xfId="0" applyFont="1" applyFill="1" applyBorder="1" applyAlignment="1">
      <alignment horizontal="center" vertical="center"/>
    </xf>
    <xf numFmtId="0" fontId="17" fillId="13" borderId="39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61" xfId="0" applyFont="1" applyFill="1" applyBorder="1" applyAlignment="1">
      <alignment horizontal="center" vertical="center"/>
    </xf>
    <xf numFmtId="37" fontId="24" fillId="13" borderId="34" xfId="0" applyNumberFormat="1" applyFont="1" applyFill="1" applyBorder="1" applyAlignment="1">
      <alignment horizontal="center" vertical="center"/>
    </xf>
    <xf numFmtId="37" fontId="24" fillId="13" borderId="28" xfId="0" applyNumberFormat="1" applyFont="1" applyFill="1" applyBorder="1" applyAlignment="1">
      <alignment horizontal="center" vertical="center"/>
    </xf>
    <xf numFmtId="37" fontId="15" fillId="13" borderId="63" xfId="0" applyNumberFormat="1" applyFont="1" applyFill="1" applyBorder="1" applyAlignment="1">
      <alignment horizontal="center" vertical="center"/>
    </xf>
    <xf numFmtId="37" fontId="15" fillId="13" borderId="10" xfId="0" applyNumberFormat="1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24" fillId="13" borderId="3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0" fontId="24" fillId="13" borderId="5" xfId="0" applyFont="1" applyFill="1" applyBorder="1" applyAlignment="1">
      <alignment horizontal="center" vertical="center"/>
    </xf>
    <xf numFmtId="0" fontId="24" fillId="13" borderId="32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3" fontId="15" fillId="14" borderId="5" xfId="0" applyNumberFormat="1" applyFont="1" applyFill="1" applyBorder="1" applyAlignment="1">
      <alignment horizontal="center" vertical="center"/>
    </xf>
    <xf numFmtId="3" fontId="15" fillId="14" borderId="3" xfId="0" applyNumberFormat="1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37" fontId="15" fillId="0" borderId="9" xfId="0" applyNumberFormat="1" applyFont="1" applyBorder="1" applyAlignment="1">
      <alignment horizontal="center" vertical="center"/>
    </xf>
    <xf numFmtId="37" fontId="15" fillId="0" borderId="31" xfId="0" applyNumberFormat="1" applyFont="1" applyBorder="1" applyAlignment="1">
      <alignment horizontal="center" vertical="center"/>
    </xf>
    <xf numFmtId="37" fontId="15" fillId="2" borderId="10" xfId="0" applyNumberFormat="1" applyFont="1" applyFill="1" applyBorder="1" applyAlignment="1">
      <alignment horizontal="center" vertical="center" wrapText="1"/>
    </xf>
    <xf numFmtId="37" fontId="15" fillId="2" borderId="32" xfId="0" applyNumberFormat="1" applyFont="1" applyFill="1" applyBorder="1" applyAlignment="1">
      <alignment horizontal="center" vertical="center" wrapText="1"/>
    </xf>
    <xf numFmtId="37" fontId="15" fillId="2" borderId="2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66" fillId="4" borderId="18" xfId="0" applyFont="1" applyFill="1" applyBorder="1" applyAlignment="1">
      <alignment horizontal="center" vertical="center"/>
    </xf>
    <xf numFmtId="0" fontId="66" fillId="4" borderId="14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45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right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13" borderId="38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13" borderId="32" xfId="0" applyFont="1" applyFill="1" applyBorder="1" applyAlignment="1">
      <alignment horizontal="center" vertical="center"/>
    </xf>
    <xf numFmtId="0" fontId="17" fillId="13" borderId="3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7" fontId="15" fillId="13" borderId="34" xfId="0" applyNumberFormat="1" applyFont="1" applyFill="1" applyBorder="1" applyAlignment="1">
      <alignment horizontal="center" vertical="center"/>
    </xf>
    <xf numFmtId="37" fontId="15" fillId="13" borderId="28" xfId="0" applyNumberFormat="1" applyFont="1" applyFill="1" applyBorder="1" applyAlignment="1">
      <alignment horizontal="center" vertical="center"/>
    </xf>
    <xf numFmtId="37" fontId="15" fillId="2" borderId="34" xfId="0" applyNumberFormat="1" applyFont="1" applyFill="1" applyBorder="1" applyAlignment="1">
      <alignment horizontal="center" vertical="center" wrapText="1"/>
    </xf>
    <xf numFmtId="37" fontId="15" fillId="2" borderId="6" xfId="0" applyNumberFormat="1" applyFont="1" applyFill="1" applyBorder="1" applyAlignment="1">
      <alignment horizontal="center" vertical="center" wrapText="1"/>
    </xf>
    <xf numFmtId="37" fontId="15" fillId="13" borderId="32" xfId="0" applyNumberFormat="1" applyFont="1" applyFill="1" applyBorder="1" applyAlignment="1">
      <alignment horizontal="center" vertical="center" wrapText="1"/>
    </xf>
    <xf numFmtId="37" fontId="15" fillId="13" borderId="6" xfId="0" applyNumberFormat="1" applyFont="1" applyFill="1" applyBorder="1" applyAlignment="1">
      <alignment horizontal="center" vertical="center" wrapText="1"/>
    </xf>
    <xf numFmtId="37" fontId="15" fillId="13" borderId="7" xfId="0" applyNumberFormat="1" applyFont="1" applyFill="1" applyBorder="1" applyAlignment="1">
      <alignment horizontal="center" vertical="center" wrapText="1"/>
    </xf>
    <xf numFmtId="0" fontId="30" fillId="0" borderId="18" xfId="11" applyFont="1" applyBorder="1" applyAlignment="1">
      <alignment horizontal="center" vertical="center"/>
    </xf>
    <xf numFmtId="0" fontId="30" fillId="0" borderId="14" xfId="11" applyFont="1" applyBorder="1" applyAlignment="1">
      <alignment horizontal="center" vertical="center"/>
    </xf>
    <xf numFmtId="0" fontId="30" fillId="0" borderId="44" xfId="11" applyFont="1" applyBorder="1" applyAlignment="1">
      <alignment horizontal="center" vertical="center"/>
    </xf>
    <xf numFmtId="3" fontId="43" fillId="0" borderId="13" xfId="11" applyNumberFormat="1" applyFont="1" applyBorder="1" applyAlignment="1">
      <alignment horizontal="center" vertical="center" wrapText="1" readingOrder="2"/>
    </xf>
    <xf numFmtId="3" fontId="43" fillId="0" borderId="15" xfId="11" applyNumberFormat="1" applyFont="1" applyBorder="1" applyAlignment="1">
      <alignment horizontal="center" vertical="center" wrapText="1" readingOrder="2"/>
    </xf>
    <xf numFmtId="0" fontId="42" fillId="5" borderId="22" xfId="11" applyFont="1" applyFill="1" applyBorder="1" applyAlignment="1">
      <alignment horizontal="center" vertical="center" wrapText="1" readingOrder="2"/>
    </xf>
    <xf numFmtId="0" fontId="42" fillId="5" borderId="33" xfId="11" applyFont="1" applyFill="1" applyBorder="1" applyAlignment="1">
      <alignment horizontal="center" vertical="center" wrapText="1" readingOrder="2"/>
    </xf>
    <xf numFmtId="0" fontId="42" fillId="5" borderId="7" xfId="11" applyFont="1" applyFill="1" applyBorder="1" applyAlignment="1">
      <alignment horizontal="center" vertical="center" wrapText="1" readingOrder="2"/>
    </xf>
    <xf numFmtId="0" fontId="42" fillId="5" borderId="31" xfId="11" applyFont="1" applyFill="1" applyBorder="1" applyAlignment="1">
      <alignment horizontal="center" vertical="center" wrapText="1" readingOrder="2"/>
    </xf>
    <xf numFmtId="0" fontId="42" fillId="5" borderId="1" xfId="11" applyFont="1" applyFill="1" applyBorder="1" applyAlignment="1">
      <alignment horizontal="center" vertical="center" wrapText="1" readingOrder="2"/>
    </xf>
    <xf numFmtId="0" fontId="42" fillId="5" borderId="32" xfId="11" applyFont="1" applyFill="1" applyBorder="1" applyAlignment="1">
      <alignment horizontal="center" vertical="center" wrapText="1" readingOrder="2"/>
    </xf>
    <xf numFmtId="0" fontId="42" fillId="5" borderId="28" xfId="11" applyFont="1" applyFill="1" applyBorder="1" applyAlignment="1">
      <alignment horizontal="center" vertical="center" wrapText="1" readingOrder="2"/>
    </xf>
    <xf numFmtId="0" fontId="42" fillId="5" borderId="63" xfId="11" applyFont="1" applyFill="1" applyBorder="1" applyAlignment="1">
      <alignment horizontal="center" vertical="center" wrapText="1" readingOrder="2"/>
    </xf>
    <xf numFmtId="0" fontId="42" fillId="5" borderId="6" xfId="11" applyFont="1" applyFill="1" applyBorder="1" applyAlignment="1">
      <alignment horizontal="center" vertical="center" wrapText="1" readingOrder="2"/>
    </xf>
    <xf numFmtId="0" fontId="42" fillId="5" borderId="59" xfId="11" applyFont="1" applyFill="1" applyBorder="1" applyAlignment="1">
      <alignment horizontal="center" vertical="center" wrapText="1" readingOrder="2"/>
    </xf>
    <xf numFmtId="0" fontId="36" fillId="0" borderId="1" xfId="7" applyFont="1" applyBorder="1" applyAlignment="1">
      <alignment horizontal="center" vertical="center"/>
    </xf>
    <xf numFmtId="0" fontId="36" fillId="0" borderId="2" xfId="7" applyFont="1" applyBorder="1" applyAlignment="1">
      <alignment horizontal="center" vertical="center"/>
    </xf>
    <xf numFmtId="0" fontId="40" fillId="0" borderId="5" xfId="7" applyFont="1" applyBorder="1" applyAlignment="1">
      <alignment horizontal="center" vertical="center"/>
    </xf>
    <xf numFmtId="0" fontId="40" fillId="0" borderId="12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3" xfId="7" applyFont="1" applyBorder="1" applyAlignment="1">
      <alignment horizontal="center" vertical="center"/>
    </xf>
    <xf numFmtId="0" fontId="36" fillId="0" borderId="3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 readingOrder="2"/>
    </xf>
    <xf numFmtId="0" fontId="17" fillId="3" borderId="28" xfId="0" applyFont="1" applyFill="1" applyBorder="1" applyAlignment="1">
      <alignment horizontal="center" vertical="center" wrapText="1" readingOrder="2"/>
    </xf>
    <xf numFmtId="0" fontId="19" fillId="0" borderId="2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center" vertical="center" wrapText="1" readingOrder="2"/>
    </xf>
    <xf numFmtId="0" fontId="17" fillId="3" borderId="31" xfId="0" applyFont="1" applyFill="1" applyBorder="1" applyAlignment="1">
      <alignment horizontal="center" vertical="center" wrapText="1" readingOrder="2"/>
    </xf>
    <xf numFmtId="0" fontId="17" fillId="3" borderId="5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 wrapText="1" readingOrder="2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3" fontId="17" fillId="3" borderId="22" xfId="0" applyNumberFormat="1" applyFont="1" applyFill="1" applyBorder="1" applyAlignment="1">
      <alignment horizontal="center" vertical="center" wrapText="1" readingOrder="2"/>
    </xf>
    <xf numFmtId="3" fontId="17" fillId="3" borderId="65" xfId="0" applyNumberFormat="1" applyFont="1" applyFill="1" applyBorder="1" applyAlignment="1">
      <alignment horizontal="center" vertical="center" wrapText="1" readingOrder="2"/>
    </xf>
    <xf numFmtId="3" fontId="17" fillId="3" borderId="8" xfId="0" applyNumberFormat="1" applyFont="1" applyFill="1" applyBorder="1" applyAlignment="1">
      <alignment horizontal="center" vertical="center" wrapText="1" readingOrder="2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readingOrder="2"/>
      <protection locked="0"/>
    </xf>
    <xf numFmtId="0" fontId="15" fillId="3" borderId="15" xfId="0" applyFont="1" applyFill="1" applyBorder="1" applyAlignment="1" applyProtection="1">
      <alignment horizontal="center" vertical="center" readingOrder="2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readingOrder="2"/>
      <protection locked="0"/>
    </xf>
    <xf numFmtId="0" fontId="15" fillId="0" borderId="40" xfId="0" applyFont="1" applyBorder="1" applyAlignment="1" applyProtection="1">
      <alignment horizontal="center" vertical="center" readingOrder="2"/>
      <protection locked="0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5" fillId="0" borderId="33" xfId="0" applyFont="1" applyBorder="1" applyAlignment="1" applyProtection="1">
      <alignment horizontal="center" vertical="center" readingOrder="2"/>
      <protection locked="0"/>
    </xf>
    <xf numFmtId="0" fontId="15" fillId="0" borderId="36" xfId="0" applyFont="1" applyBorder="1" applyAlignment="1" applyProtection="1">
      <alignment horizontal="center" vertical="center" readingOrder="2"/>
      <protection locked="0"/>
    </xf>
    <xf numFmtId="0" fontId="17" fillId="2" borderId="55" xfId="0" applyFont="1" applyFill="1" applyBorder="1" applyAlignment="1">
      <alignment horizontal="center" vertical="center" wrapText="1" readingOrder="2"/>
    </xf>
    <xf numFmtId="0" fontId="17" fillId="2" borderId="28" xfId="0" applyFont="1" applyFill="1" applyBorder="1" applyAlignment="1">
      <alignment horizontal="center" vertical="center" wrapText="1" readingOrder="2"/>
    </xf>
    <xf numFmtId="4" fontId="17" fillId="2" borderId="28" xfId="0" applyNumberFormat="1" applyFont="1" applyFill="1" applyBorder="1" applyAlignment="1">
      <alignment horizontal="center" vertical="center"/>
    </xf>
    <xf numFmtId="4" fontId="17" fillId="2" borderId="56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readingOrder="2"/>
    </xf>
    <xf numFmtId="3" fontId="17" fillId="2" borderId="22" xfId="0" applyNumberFormat="1" applyFont="1" applyFill="1" applyBorder="1" applyAlignment="1">
      <alignment horizontal="center" vertical="center" wrapText="1" readingOrder="2"/>
    </xf>
    <xf numFmtId="3" fontId="17" fillId="2" borderId="65" xfId="0" applyNumberFormat="1" applyFont="1" applyFill="1" applyBorder="1" applyAlignment="1">
      <alignment horizontal="center" vertical="center" wrapText="1" readingOrder="2"/>
    </xf>
    <xf numFmtId="3" fontId="17" fillId="2" borderId="8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 readingOrder="2"/>
    </xf>
    <xf numFmtId="3" fontId="17" fillId="2" borderId="21" xfId="0" applyNumberFormat="1" applyFont="1" applyFill="1" applyBorder="1" applyAlignment="1">
      <alignment horizontal="center" vertical="center" wrapText="1" readingOrder="2"/>
    </xf>
    <xf numFmtId="3" fontId="17" fillId="2" borderId="26" xfId="0" applyNumberFormat="1" applyFont="1" applyFill="1" applyBorder="1" applyAlignment="1">
      <alignment horizontal="center" vertical="center" wrapText="1" readingOrder="2"/>
    </xf>
    <xf numFmtId="3" fontId="17" fillId="2" borderId="38" xfId="0" applyNumberFormat="1" applyFont="1" applyFill="1" applyBorder="1" applyAlignment="1">
      <alignment horizontal="center" vertical="center" wrapText="1" readingOrder="2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17" fillId="2" borderId="22" xfId="0" applyNumberFormat="1" applyFont="1" applyFill="1" applyBorder="1" applyAlignment="1">
      <alignment horizontal="center" vertical="center" wrapText="1"/>
    </xf>
    <xf numFmtId="3" fontId="17" fillId="2" borderId="65" xfId="0" applyNumberFormat="1" applyFont="1" applyFill="1" applyBorder="1" applyAlignment="1">
      <alignment horizontal="center" vertical="center" wrapText="1"/>
    </xf>
    <xf numFmtId="3" fontId="17" fillId="2" borderId="8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28" fillId="2" borderId="21" xfId="4" applyFont="1" applyFill="1" applyBorder="1" applyAlignment="1">
      <alignment horizontal="center" vertical="center" wrapText="1"/>
    </xf>
    <xf numFmtId="0" fontId="28" fillId="2" borderId="38" xfId="4" applyFont="1" applyFill="1" applyBorder="1" applyAlignment="1">
      <alignment horizontal="center" vertical="center" wrapText="1"/>
    </xf>
    <xf numFmtId="3" fontId="33" fillId="2" borderId="61" xfId="4" applyNumberFormat="1" applyFont="1" applyFill="1" applyBorder="1" applyAlignment="1">
      <alignment horizontal="center" vertical="center"/>
    </xf>
    <xf numFmtId="3" fontId="33" fillId="2" borderId="23" xfId="4" applyNumberFormat="1" applyFont="1" applyFill="1" applyBorder="1" applyAlignment="1">
      <alignment horizontal="center" vertical="center"/>
    </xf>
    <xf numFmtId="0" fontId="40" fillId="0" borderId="14" xfId="4" applyFont="1" applyBorder="1" applyAlignment="1">
      <alignment horizontal="center" vertical="center" wrapText="1"/>
    </xf>
    <xf numFmtId="0" fontId="40" fillId="0" borderId="15" xfId="4" applyFont="1" applyBorder="1" applyAlignment="1">
      <alignment horizontal="center" vertical="center" wrapText="1"/>
    </xf>
    <xf numFmtId="0" fontId="40" fillId="0" borderId="29" xfId="4" applyFont="1" applyBorder="1" applyAlignment="1">
      <alignment horizontal="center" vertical="center" wrapText="1"/>
    </xf>
    <xf numFmtId="0" fontId="40" fillId="0" borderId="58" xfId="4" applyFont="1" applyBorder="1" applyAlignment="1">
      <alignment horizontal="center" vertical="center" wrapText="1"/>
    </xf>
    <xf numFmtId="0" fontId="31" fillId="3" borderId="18" xfId="4" applyFont="1" applyFill="1" applyBorder="1" applyAlignment="1">
      <alignment horizontal="center" vertical="center"/>
    </xf>
    <xf numFmtId="0" fontId="31" fillId="3" borderId="14" xfId="4" applyFont="1" applyFill="1" applyBorder="1" applyAlignment="1">
      <alignment horizontal="center" vertical="center"/>
    </xf>
    <xf numFmtId="0" fontId="31" fillId="3" borderId="15" xfId="4" applyFont="1" applyFill="1" applyBorder="1" applyAlignment="1">
      <alignment horizontal="center" vertical="center"/>
    </xf>
    <xf numFmtId="0" fontId="32" fillId="0" borderId="42" xfId="4" applyFont="1" applyBorder="1" applyAlignment="1">
      <alignment horizontal="center" vertical="center" wrapText="1"/>
    </xf>
    <xf numFmtId="0" fontId="32" fillId="0" borderId="25" xfId="4" applyFont="1" applyBorder="1" applyAlignment="1">
      <alignment horizontal="center" vertical="center" wrapText="1"/>
    </xf>
    <xf numFmtId="0" fontId="32" fillId="0" borderId="43" xfId="4" applyFont="1" applyBorder="1" applyAlignment="1">
      <alignment horizontal="center" vertical="center" wrapText="1"/>
    </xf>
    <xf numFmtId="0" fontId="32" fillId="0" borderId="66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2" fillId="0" borderId="67" xfId="4" applyFont="1" applyBorder="1" applyAlignment="1">
      <alignment horizontal="center" vertical="center" wrapText="1"/>
    </xf>
    <xf numFmtId="0" fontId="32" fillId="0" borderId="35" xfId="4" applyFont="1" applyBorder="1" applyAlignment="1">
      <alignment horizontal="center" vertical="center" wrapText="1"/>
    </xf>
    <xf numFmtId="0" fontId="32" fillId="0" borderId="29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readingOrder="2"/>
    </xf>
    <xf numFmtId="0" fontId="16" fillId="3" borderId="34" xfId="0" applyFont="1" applyFill="1" applyBorder="1" applyAlignment="1">
      <alignment horizontal="center" vertical="center" wrapText="1" readingOrder="2"/>
    </xf>
    <xf numFmtId="0" fontId="16" fillId="3" borderId="50" xfId="0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readingOrder="2"/>
    </xf>
    <xf numFmtId="0" fontId="16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wrapText="1" readingOrder="2"/>
    </xf>
    <xf numFmtId="3" fontId="16" fillId="2" borderId="12" xfId="0" applyNumberFormat="1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3" fontId="16" fillId="2" borderId="2" xfId="0" applyNumberFormat="1" applyFont="1" applyFill="1" applyBorder="1" applyAlignment="1">
      <alignment horizontal="center" vertical="center" wrapText="1" readingOrder="2"/>
    </xf>
    <xf numFmtId="0" fontId="22" fillId="2" borderId="3" xfId="0" applyFont="1" applyFill="1" applyBorder="1" applyAlignment="1">
      <alignment horizontal="center" vertical="center" wrapText="1" readingOrder="2"/>
    </xf>
    <xf numFmtId="0" fontId="50" fillId="3" borderId="49" xfId="0" applyFont="1" applyFill="1" applyBorder="1" applyAlignment="1">
      <alignment horizontal="center" vertical="center"/>
    </xf>
    <xf numFmtId="0" fontId="50" fillId="3" borderId="45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 readingOrder="2"/>
    </xf>
    <xf numFmtId="3" fontId="16" fillId="3" borderId="4" xfId="0" applyNumberFormat="1" applyFont="1" applyFill="1" applyBorder="1" applyAlignment="1">
      <alignment horizontal="center" vertical="center" wrapText="1" readingOrder="2"/>
    </xf>
    <xf numFmtId="0" fontId="22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wrapText="1" readingOrder="2"/>
    </xf>
    <xf numFmtId="3" fontId="16" fillId="2" borderId="4" xfId="0" applyNumberFormat="1" applyFont="1" applyFill="1" applyBorder="1" applyAlignment="1">
      <alignment horizontal="center" vertical="center" wrapText="1" readingOrder="2"/>
    </xf>
  </cellXfs>
  <cellStyles count="15">
    <cellStyle name="Comma 2" xfId="6"/>
    <cellStyle name="Comma 2 2" xfId="8"/>
    <cellStyle name="Comma 3" xfId="10"/>
    <cellStyle name="Comma 4" xfId="12"/>
    <cellStyle name="Normal" xfId="0" builtinId="0"/>
    <cellStyle name="Normal 2" xfId="1"/>
    <cellStyle name="Normal 2 2" xfId="13"/>
    <cellStyle name="Normal 3" xfId="4"/>
    <cellStyle name="Normal 3 2 4" xfId="3"/>
    <cellStyle name="Normal 4" xfId="2"/>
    <cellStyle name="Normal 5" xfId="5"/>
    <cellStyle name="Normal 5 2" xfId="7"/>
    <cellStyle name="Normal 6" xfId="9"/>
    <cellStyle name="Normal 7" xfId="11"/>
    <cellStyle name="Normal 8" xfId="14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286785" y="865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</xdr:col>
      <xdr:colOff>138545</xdr:colOff>
      <xdr:row>54</xdr:row>
      <xdr:rowOff>17319</xdr:rowOff>
    </xdr:from>
    <xdr:to>
      <xdr:col>2</xdr:col>
      <xdr:colOff>1437408</xdr:colOff>
      <xdr:row>54</xdr:row>
      <xdr:rowOff>917864</xdr:rowOff>
    </xdr:to>
    <xdr:sp macro="" textlink="">
      <xdr:nvSpPr>
        <xdr:cNvPr id="3" name="Up Arrow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9940792228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103908</xdr:colOff>
      <xdr:row>54</xdr:row>
      <xdr:rowOff>17319</xdr:rowOff>
    </xdr:from>
    <xdr:to>
      <xdr:col>3</xdr:col>
      <xdr:colOff>1402771</xdr:colOff>
      <xdr:row>54</xdr:row>
      <xdr:rowOff>917864</xdr:rowOff>
    </xdr:to>
    <xdr:sp macro="" textlink="">
      <xdr:nvSpPr>
        <xdr:cNvPr id="5" name="Up Arrow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9939216274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7</xdr:col>
      <xdr:colOff>952499</xdr:colOff>
      <xdr:row>54</xdr:row>
      <xdr:rowOff>1</xdr:rowOff>
    </xdr:from>
    <xdr:to>
      <xdr:col>10</xdr:col>
      <xdr:colOff>138544</xdr:colOff>
      <xdr:row>54</xdr:row>
      <xdr:rowOff>952500</xdr:rowOff>
    </xdr:to>
    <xdr:sp macro="" textlink="">
      <xdr:nvSpPr>
        <xdr:cNvPr id="6" name="Up Arrow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9932046547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14</xdr:col>
      <xdr:colOff>363680</xdr:colOff>
      <xdr:row>54</xdr:row>
      <xdr:rowOff>1</xdr:rowOff>
    </xdr:from>
    <xdr:to>
      <xdr:col>14</xdr:col>
      <xdr:colOff>1662543</xdr:colOff>
      <xdr:row>54</xdr:row>
      <xdr:rowOff>952500</xdr:rowOff>
    </xdr:to>
    <xdr:sp macro="" textlink="">
      <xdr:nvSpPr>
        <xdr:cNvPr id="8" name="Up Arrow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9926296911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0</xdr:colOff>
      <xdr:row>54</xdr:row>
      <xdr:rowOff>13854</xdr:rowOff>
    </xdr:from>
    <xdr:to>
      <xdr:col>4</xdr:col>
      <xdr:colOff>65809</xdr:colOff>
      <xdr:row>54</xdr:row>
      <xdr:rowOff>914399</xdr:rowOff>
    </xdr:to>
    <xdr:sp macro="" textlink="">
      <xdr:nvSpPr>
        <xdr:cNvPr id="9" name="Up Arrow 3">
          <a:extLst>
            <a:ext uri="{FF2B5EF4-FFF2-40B4-BE49-F238E27FC236}">
              <a16:creationId xmlns="" xmlns:a16="http://schemas.microsoft.com/office/drawing/2014/main" id="{1E4BBF90-C877-4150-A6EF-DAEFFC5FC134}"/>
            </a:ext>
          </a:extLst>
        </xdr:cNvPr>
        <xdr:cNvSpPr/>
      </xdr:nvSpPr>
      <xdr:spPr>
        <a:xfrm>
          <a:off x="10221055828" y="16292945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241378</xdr:colOff>
      <xdr:row>18</xdr:row>
      <xdr:rowOff>159879</xdr:rowOff>
    </xdr:from>
    <xdr:ext cx="347661" cy="4276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1" i="1"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000" b="1" i="0">
                  <a:latin typeface="Cambria Math" panose="02040503050406030204" pitchFamily="18" charset="0"/>
                </a:rPr>
                <a:t>𝑬_</a:t>
              </a:r>
              <a:r>
                <a:rPr lang="en-US" sz="2000" b="0" i="0">
                  <a:latin typeface="Cambria Math" panose="02040503050406030204" pitchFamily="18" charset="0"/>
                </a:rPr>
                <a:t>𝑏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6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</xdr:col>
      <xdr:colOff>1359715</xdr:colOff>
      <xdr:row>7</xdr:row>
      <xdr:rowOff>921885</xdr:rowOff>
    </xdr:from>
    <xdr:ext cx="1378323" cy="2162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500-000003000000}"/>
                </a:ext>
              </a:extLst>
            </xdr:cNvPr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𝑩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𝒂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100" b="1" i="0">
                  <a:latin typeface="Cambria Math" panose="02040503050406030204" pitchFamily="18" charset="0"/>
                </a:rPr>
                <a:t>𝑫=𝑷</a:t>
              </a:r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×𝑩_𝒂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</xdr:col>
      <xdr:colOff>365786</xdr:colOff>
      <xdr:row>7</xdr:row>
      <xdr:rowOff>775608</xdr:rowOff>
    </xdr:from>
    <xdr:ext cx="706462" cy="3507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</m:t>
                        </m:r>
                      </m:num>
                      <m:den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</m:t>
                        </m:r>
                      </m:den>
                    </m:f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200" b="1" i="0">
                  <a:latin typeface="Cambria Math" panose="02040503050406030204" pitchFamily="18" charset="0"/>
                </a:rPr>
                <a:t>𝑷=𝑭/𝑪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3</xdr:col>
      <xdr:colOff>19421</xdr:colOff>
      <xdr:row>10</xdr:row>
      <xdr:rowOff>653066</xdr:rowOff>
    </xdr:from>
    <xdr:ext cx="3095625" cy="1666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id="{00000000-0008-0000-0500-000009000000}"/>
                </a:ext>
              </a:extLst>
            </xdr:cNvPr>
            <xdr:cNvSpPr txBox="1"/>
          </xdr:nvSpPr>
          <xdr:spPr>
            <a:xfrm flipH="1">
              <a:off x="10267755954" y="57415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𝒌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𝟏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.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Cambria Math" panose="02040503050406030204" pitchFamily="18" charset="0"/>
                        <a:cs typeface="+mn-cs"/>
                      </a:rPr>
                      <m:t>𝟕𝟗𝟐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500-000009000000}"/>
                </a:ext>
              </a:extLst>
            </xdr:cNvPr>
            <xdr:cNvSpPr txBox="1"/>
          </xdr:nvSpPr>
          <xdr:spPr>
            <a:xfrm flipH="1">
              <a:off x="10267755954" y="57415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/>
                </a:rPr>
                <a:t>〖</a:t>
              </a:r>
              <a:r>
                <a:rPr lang="en-US" sz="1000" b="1" i="0">
                  <a:latin typeface="Cambria Math" panose="02040503050406030204" pitchFamily="18" charset="0"/>
                </a:rPr>
                <a:t>𝟖𝑭</a:t>
              </a:r>
              <a:r>
                <a:rPr lang="en-US" sz="1000" b="1" i="0">
                  <a:latin typeface="Cambria Math"/>
                </a:rPr>
                <a:t>〗^(</a:t>
              </a:r>
              <a:r>
                <a:rPr lang="en-US" sz="1000" b="1" i="0">
                  <a:latin typeface="Cambria Math" panose="02040503050406030204" pitchFamily="18" charset="0"/>
                </a:rPr>
                <a:t>𝟎.𝟔𝟒</a:t>
              </a:r>
              <a:r>
                <a:rPr lang="en-US" sz="1000" b="1" i="0">
                  <a:latin typeface="Cambria Math"/>
                </a:rPr>
                <a:t>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×𝒌×𝟏.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/>
                  <a:ea typeface="Cambria Math" panose="02040503050406030204" pitchFamily="18" charset="0"/>
                  <a:cs typeface="+mn-cs"/>
                </a:rPr>
                <a:t>𝟕𝟗𝟐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P56"/>
  <sheetViews>
    <sheetView rightToLeft="1" view="pageBreakPreview" zoomScale="55" zoomScaleNormal="100" zoomScaleSheetLayoutView="55" workbookViewId="0">
      <selection activeCell="O51" sqref="O51"/>
    </sheetView>
  </sheetViews>
  <sheetFormatPr defaultColWidth="9.140625" defaultRowHeight="18"/>
  <cols>
    <col min="1" max="1" width="10.140625" style="120" customWidth="1"/>
    <col min="2" max="2" width="53.5703125" style="118" customWidth="1"/>
    <col min="3" max="3" width="24.140625" style="118" customWidth="1"/>
    <col min="4" max="4" width="24.28515625" style="118" customWidth="1"/>
    <col min="5" max="5" width="15.7109375" style="118" customWidth="1"/>
    <col min="6" max="6" width="15.7109375" style="116" customWidth="1"/>
    <col min="7" max="7" width="15.7109375" style="119" customWidth="1"/>
    <col min="8" max="8" width="15.7109375" style="115" customWidth="1"/>
    <col min="9" max="13" width="15.7109375" style="117" customWidth="1"/>
    <col min="14" max="14" width="15.7109375" style="114" customWidth="1"/>
    <col min="15" max="15" width="31" style="114" customWidth="1"/>
    <col min="16" max="24" width="15.7109375" style="114" customWidth="1"/>
    <col min="25" max="16384" width="9.140625" style="114"/>
  </cols>
  <sheetData>
    <row r="1" spans="1:16" ht="63" customHeight="1" thickBot="1">
      <c r="A1" s="279" t="s">
        <v>193</v>
      </c>
      <c r="B1" s="280"/>
      <c r="C1" s="280"/>
      <c r="D1" s="280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2"/>
    </row>
    <row r="2" spans="1:16" s="117" customFormat="1" ht="90" customHeight="1" thickBot="1">
      <c r="A2" s="192" t="s">
        <v>2</v>
      </c>
      <c r="B2" s="193" t="s">
        <v>141</v>
      </c>
      <c r="C2" s="191" t="s">
        <v>170</v>
      </c>
      <c r="D2" s="191" t="s">
        <v>142</v>
      </c>
      <c r="E2" s="319" t="s">
        <v>144</v>
      </c>
      <c r="F2" s="320"/>
      <c r="G2" s="320"/>
      <c r="H2" s="320"/>
      <c r="I2" s="320"/>
      <c r="J2" s="320"/>
      <c r="K2" s="320"/>
      <c r="L2" s="320"/>
      <c r="M2" s="320"/>
      <c r="N2" s="321"/>
      <c r="O2" s="194" t="s">
        <v>171</v>
      </c>
      <c r="P2" s="165" t="s">
        <v>166</v>
      </c>
    </row>
    <row r="3" spans="1:16" s="115" customFormat="1" ht="15" customHeight="1">
      <c r="A3" s="297">
        <v>1</v>
      </c>
      <c r="B3" s="322" t="s">
        <v>125</v>
      </c>
      <c r="C3" s="317"/>
      <c r="D3" s="317"/>
      <c r="E3" s="213">
        <v>2</v>
      </c>
      <c r="F3" s="135">
        <v>3</v>
      </c>
      <c r="G3" s="135">
        <v>4</v>
      </c>
      <c r="H3" s="135">
        <v>8</v>
      </c>
      <c r="I3" s="135">
        <v>9</v>
      </c>
      <c r="J3" s="135">
        <v>12</v>
      </c>
      <c r="K3" s="135">
        <v>14</v>
      </c>
      <c r="L3" s="135">
        <v>15</v>
      </c>
      <c r="M3" s="135">
        <v>16</v>
      </c>
      <c r="N3" s="136">
        <v>17</v>
      </c>
      <c r="O3" s="283">
        <f>D3-0.6*(E4+F4+G4+H4+I4+L4+M4+N4)-0.8*K4-0.5*J4</f>
        <v>0</v>
      </c>
      <c r="P3" s="164"/>
    </row>
    <row r="4" spans="1:16" s="115" customFormat="1" ht="39.950000000000003" customHeight="1" thickBot="1">
      <c r="A4" s="298"/>
      <c r="B4" s="323"/>
      <c r="C4" s="318"/>
      <c r="D4" s="318"/>
      <c r="E4" s="166"/>
      <c r="F4" s="166"/>
      <c r="G4" s="166"/>
      <c r="H4" s="166"/>
      <c r="I4" s="166"/>
      <c r="J4" s="166"/>
      <c r="K4" s="166"/>
      <c r="L4" s="166"/>
      <c r="M4" s="166"/>
      <c r="N4" s="175"/>
      <c r="O4" s="284"/>
      <c r="P4" s="164"/>
    </row>
    <row r="5" spans="1:16" ht="15" customHeight="1">
      <c r="A5" s="299">
        <v>2</v>
      </c>
      <c r="B5" s="324" t="s">
        <v>130</v>
      </c>
      <c r="C5" s="309">
        <v>62585074025</v>
      </c>
      <c r="D5" s="309">
        <v>59455820323.75</v>
      </c>
      <c r="E5" s="214">
        <v>9</v>
      </c>
      <c r="F5" s="137">
        <v>12</v>
      </c>
      <c r="G5" s="137">
        <v>14</v>
      </c>
      <c r="H5" s="137">
        <v>15</v>
      </c>
      <c r="I5" s="137">
        <v>17</v>
      </c>
      <c r="J5" s="137">
        <v>18</v>
      </c>
      <c r="K5" s="80"/>
      <c r="L5" s="80"/>
      <c r="M5" s="80"/>
      <c r="N5" s="167"/>
      <c r="O5" s="285">
        <f>D5-0.8*(G6+H6+I6+J6)-0.8*F6-0.5*E6</f>
        <v>33164223759.75</v>
      </c>
    </row>
    <row r="6" spans="1:16" ht="39.950000000000003" customHeight="1" thickBot="1">
      <c r="A6" s="300"/>
      <c r="B6" s="325"/>
      <c r="C6" s="310"/>
      <c r="D6" s="310"/>
      <c r="E6" s="215"/>
      <c r="F6" s="170">
        <v>16520025430</v>
      </c>
      <c r="G6" s="170">
        <v>6758222055</v>
      </c>
      <c r="H6" s="170">
        <v>9586248220</v>
      </c>
      <c r="I6" s="170"/>
      <c r="J6" s="170"/>
      <c r="K6" s="171"/>
      <c r="L6" s="171"/>
      <c r="M6" s="171"/>
      <c r="N6" s="172"/>
      <c r="O6" s="286"/>
    </row>
    <row r="7" spans="1:16" ht="15" customHeight="1">
      <c r="A7" s="301">
        <v>3</v>
      </c>
      <c r="B7" s="326" t="s">
        <v>139</v>
      </c>
      <c r="C7" s="277"/>
      <c r="D7" s="277"/>
      <c r="E7" s="216">
        <v>12</v>
      </c>
      <c r="F7" s="138">
        <v>14</v>
      </c>
      <c r="G7" s="138">
        <v>15</v>
      </c>
      <c r="H7" s="138">
        <v>16</v>
      </c>
      <c r="I7" s="138">
        <v>17</v>
      </c>
      <c r="J7" s="138">
        <v>18</v>
      </c>
      <c r="K7" s="80"/>
      <c r="L7" s="80"/>
      <c r="M7" s="80"/>
      <c r="N7" s="167"/>
      <c r="O7" s="287">
        <f>D7-0.8*(G8+H8+I8+J8)-0.8*F8-0.5*E8</f>
        <v>0</v>
      </c>
    </row>
    <row r="8" spans="1:16" ht="39.950000000000003" customHeight="1" thickBot="1">
      <c r="A8" s="302"/>
      <c r="B8" s="327"/>
      <c r="C8" s="278"/>
      <c r="D8" s="278"/>
      <c r="E8" s="217"/>
      <c r="F8" s="121"/>
      <c r="G8" s="121"/>
      <c r="H8" s="121"/>
      <c r="I8" s="121"/>
      <c r="J8" s="121"/>
      <c r="K8" s="168"/>
      <c r="L8" s="168"/>
      <c r="M8" s="168"/>
      <c r="N8" s="169"/>
      <c r="O8" s="288"/>
    </row>
    <row r="9" spans="1:16" ht="15" customHeight="1">
      <c r="A9" s="303">
        <v>4</v>
      </c>
      <c r="B9" s="328" t="s">
        <v>126</v>
      </c>
      <c r="C9" s="311"/>
      <c r="D9" s="311"/>
      <c r="E9" s="218">
        <v>9</v>
      </c>
      <c r="F9" s="210">
        <v>11</v>
      </c>
      <c r="G9" s="210">
        <v>12</v>
      </c>
      <c r="H9" s="210">
        <v>13</v>
      </c>
      <c r="I9" s="210">
        <v>14</v>
      </c>
      <c r="J9" s="211"/>
      <c r="K9" s="211"/>
      <c r="L9" s="211"/>
      <c r="M9" s="211"/>
      <c r="N9" s="212"/>
      <c r="O9" s="289">
        <f>D9-0.8*(G10+H10+I10)-0.8*F10-0.5*E10</f>
        <v>0</v>
      </c>
    </row>
    <row r="10" spans="1:16" ht="39.950000000000003" customHeight="1" thickBot="1">
      <c r="A10" s="304"/>
      <c r="B10" s="329"/>
      <c r="C10" s="312"/>
      <c r="D10" s="312"/>
      <c r="E10" s="219"/>
      <c r="F10" s="122"/>
      <c r="G10" s="122"/>
      <c r="H10" s="122"/>
      <c r="I10" s="122"/>
      <c r="J10" s="168"/>
      <c r="K10" s="168"/>
      <c r="L10" s="168"/>
      <c r="M10" s="168"/>
      <c r="N10" s="169"/>
      <c r="O10" s="290"/>
    </row>
    <row r="11" spans="1:16" ht="15" customHeight="1">
      <c r="A11" s="305">
        <v>5</v>
      </c>
      <c r="B11" s="330" t="s">
        <v>128</v>
      </c>
      <c r="C11" s="313"/>
      <c r="D11" s="313"/>
      <c r="E11" s="220">
        <v>10</v>
      </c>
      <c r="F11" s="139">
        <v>15</v>
      </c>
      <c r="G11" s="139">
        <v>17</v>
      </c>
      <c r="H11" s="139">
        <v>18</v>
      </c>
      <c r="I11" s="139">
        <v>20</v>
      </c>
      <c r="J11" s="80"/>
      <c r="K11" s="80"/>
      <c r="L11" s="80"/>
      <c r="M11" s="80"/>
      <c r="N11" s="167"/>
      <c r="O11" s="291">
        <f>D11-0.8*(G12+H12)-0.8*I12-0.5*E12-0.55*F12</f>
        <v>0</v>
      </c>
    </row>
    <row r="12" spans="1:16" ht="39.950000000000003" customHeight="1" thickBot="1">
      <c r="A12" s="306"/>
      <c r="B12" s="331"/>
      <c r="C12" s="314"/>
      <c r="D12" s="314"/>
      <c r="E12" s="221"/>
      <c r="F12" s="123"/>
      <c r="G12" s="123"/>
      <c r="H12" s="123"/>
      <c r="I12" s="123"/>
      <c r="J12" s="168"/>
      <c r="K12" s="168"/>
      <c r="L12" s="168"/>
      <c r="M12" s="168"/>
      <c r="N12" s="169"/>
      <c r="O12" s="292"/>
    </row>
    <row r="13" spans="1:16" ht="15.6" customHeight="1">
      <c r="A13" s="295">
        <v>6</v>
      </c>
      <c r="B13" s="334" t="s">
        <v>188</v>
      </c>
      <c r="C13" s="336"/>
      <c r="D13" s="336"/>
      <c r="E13" s="222">
        <v>10</v>
      </c>
      <c r="F13" s="199">
        <v>15</v>
      </c>
      <c r="G13" s="199">
        <v>17</v>
      </c>
      <c r="H13" s="199">
        <v>20</v>
      </c>
      <c r="I13" s="199">
        <v>22</v>
      </c>
      <c r="J13" s="80"/>
      <c r="K13" s="80"/>
      <c r="L13" s="80"/>
      <c r="M13" s="80"/>
      <c r="N13" s="167"/>
      <c r="O13" s="293">
        <f>D13-0.8*(G14+I14)-0.8*H14-0.5*E14-0.65*F14</f>
        <v>0</v>
      </c>
    </row>
    <row r="14" spans="1:16" ht="39.950000000000003" customHeight="1" thickBot="1">
      <c r="A14" s="296"/>
      <c r="B14" s="335"/>
      <c r="C14" s="337"/>
      <c r="D14" s="337"/>
      <c r="E14" s="223"/>
      <c r="F14" s="200"/>
      <c r="G14" s="200"/>
      <c r="H14" s="200"/>
      <c r="I14" s="200"/>
      <c r="J14" s="168"/>
      <c r="K14" s="168"/>
      <c r="L14" s="168"/>
      <c r="M14" s="168"/>
      <c r="N14" s="169"/>
      <c r="O14" s="294"/>
    </row>
    <row r="15" spans="1:16" ht="15" customHeight="1">
      <c r="A15" s="307">
        <v>7</v>
      </c>
      <c r="B15" s="332" t="s">
        <v>129</v>
      </c>
      <c r="C15" s="315">
        <v>130852497020</v>
      </c>
      <c r="D15" s="315">
        <v>104681997616</v>
      </c>
      <c r="E15" s="224">
        <v>10</v>
      </c>
      <c r="F15" s="140">
        <v>15</v>
      </c>
      <c r="G15" s="140">
        <v>17</v>
      </c>
      <c r="H15" s="140">
        <v>20</v>
      </c>
      <c r="I15" s="140">
        <v>22</v>
      </c>
      <c r="J15" s="80"/>
      <c r="K15" s="80"/>
      <c r="L15" s="80"/>
      <c r="M15" s="80"/>
      <c r="N15" s="167"/>
      <c r="O15" s="293">
        <f>D15-0.8*(G16+I16)-0.8*H16-0.5*E16-0.55*F16</f>
        <v>95061353910.399994</v>
      </c>
    </row>
    <row r="16" spans="1:16" ht="39.950000000000003" customHeight="1" thickBot="1">
      <c r="A16" s="308"/>
      <c r="B16" s="333"/>
      <c r="C16" s="316"/>
      <c r="D16" s="316"/>
      <c r="E16" s="225"/>
      <c r="F16" s="124"/>
      <c r="G16" s="124"/>
      <c r="H16" s="124">
        <v>12025804632</v>
      </c>
      <c r="I16" s="124"/>
      <c r="J16" s="168"/>
      <c r="K16" s="168"/>
      <c r="L16" s="168"/>
      <c r="M16" s="168"/>
      <c r="N16" s="169"/>
      <c r="O16" s="294"/>
    </row>
    <row r="17" spans="1:15" ht="15" customHeight="1">
      <c r="A17" s="253">
        <v>8</v>
      </c>
      <c r="B17" s="255" t="s">
        <v>140</v>
      </c>
      <c r="C17" s="257"/>
      <c r="D17" s="257"/>
      <c r="E17" s="226">
        <v>10</v>
      </c>
      <c r="F17" s="201">
        <v>14</v>
      </c>
      <c r="G17" s="201">
        <v>15</v>
      </c>
      <c r="H17" s="80"/>
      <c r="I17" s="80"/>
      <c r="J17" s="80"/>
      <c r="K17" s="80"/>
      <c r="L17" s="80"/>
      <c r="M17" s="80"/>
      <c r="N17" s="167"/>
      <c r="O17" s="260">
        <f>D17-0.8*(F18+G18)-0.5*E18</f>
        <v>0</v>
      </c>
    </row>
    <row r="18" spans="1:15" ht="39.950000000000003" customHeight="1" thickBot="1">
      <c r="A18" s="254"/>
      <c r="B18" s="256"/>
      <c r="C18" s="258"/>
      <c r="D18" s="258"/>
      <c r="E18" s="227"/>
      <c r="F18" s="202"/>
      <c r="G18" s="202"/>
      <c r="H18" s="168"/>
      <c r="I18" s="168"/>
      <c r="J18" s="168"/>
      <c r="K18" s="168"/>
      <c r="L18" s="168"/>
      <c r="M18" s="168"/>
      <c r="N18" s="169"/>
      <c r="O18" s="261"/>
    </row>
    <row r="19" spans="1:15" ht="15" customHeight="1">
      <c r="A19" s="253">
        <v>9</v>
      </c>
      <c r="B19" s="255" t="s">
        <v>127</v>
      </c>
      <c r="C19" s="257"/>
      <c r="D19" s="257"/>
      <c r="E19" s="224">
        <v>5</v>
      </c>
      <c r="F19" s="173">
        <v>10</v>
      </c>
      <c r="G19" s="80"/>
      <c r="H19" s="80"/>
      <c r="I19" s="80"/>
      <c r="J19" s="80"/>
      <c r="K19" s="80"/>
      <c r="L19" s="80"/>
      <c r="M19" s="80"/>
      <c r="N19" s="167"/>
      <c r="O19" s="260">
        <f>D19-0.8*F20-0.5*E20</f>
        <v>0</v>
      </c>
    </row>
    <row r="20" spans="1:15" ht="39.950000000000003" customHeight="1" thickBot="1">
      <c r="A20" s="254"/>
      <c r="B20" s="256"/>
      <c r="C20" s="258"/>
      <c r="D20" s="258"/>
      <c r="E20" s="225"/>
      <c r="F20" s="174"/>
      <c r="G20" s="168"/>
      <c r="H20" s="168"/>
      <c r="I20" s="168"/>
      <c r="J20" s="168"/>
      <c r="K20" s="168"/>
      <c r="L20" s="168"/>
      <c r="M20" s="168"/>
      <c r="N20" s="169"/>
      <c r="O20" s="261"/>
    </row>
    <row r="21" spans="1:15" ht="15" customHeight="1">
      <c r="A21" s="253">
        <v>10</v>
      </c>
      <c r="B21" s="255" t="s">
        <v>124</v>
      </c>
      <c r="C21" s="257">
        <v>108505072511</v>
      </c>
      <c r="D21" s="257">
        <v>86804058009</v>
      </c>
      <c r="E21" s="224">
        <v>9</v>
      </c>
      <c r="F21" s="173">
        <v>28</v>
      </c>
      <c r="G21" s="80"/>
      <c r="H21" s="80"/>
      <c r="I21" s="80"/>
      <c r="J21" s="80"/>
      <c r="K21" s="80"/>
      <c r="L21" s="80"/>
      <c r="M21" s="80"/>
      <c r="N21" s="167"/>
      <c r="O21" s="260">
        <f>D21-0.8*F22-0.5*E22</f>
        <v>84041990713</v>
      </c>
    </row>
    <row r="22" spans="1:15" ht="39.950000000000003" customHeight="1" thickBot="1">
      <c r="A22" s="254"/>
      <c r="B22" s="256"/>
      <c r="C22" s="258"/>
      <c r="D22" s="258"/>
      <c r="E22" s="225"/>
      <c r="F22" s="174">
        <v>3452584120</v>
      </c>
      <c r="G22" s="168"/>
      <c r="H22" s="168"/>
      <c r="I22" s="168"/>
      <c r="J22" s="168"/>
      <c r="K22" s="168"/>
      <c r="L22" s="168"/>
      <c r="M22" s="168"/>
      <c r="N22" s="169"/>
      <c r="O22" s="261"/>
    </row>
    <row r="23" spans="1:15" ht="15" customHeight="1">
      <c r="A23" s="253">
        <v>11</v>
      </c>
      <c r="B23" s="255" t="s">
        <v>131</v>
      </c>
      <c r="C23" s="257"/>
      <c r="D23" s="257"/>
      <c r="E23" s="224">
        <v>8</v>
      </c>
      <c r="F23" s="173">
        <v>15</v>
      </c>
      <c r="G23" s="80"/>
      <c r="H23" s="80"/>
      <c r="I23" s="80"/>
      <c r="J23" s="80"/>
      <c r="K23" s="80"/>
      <c r="L23" s="80"/>
      <c r="M23" s="80"/>
      <c r="N23" s="167"/>
      <c r="O23" s="260">
        <f>D23-0.8*F24-0.5*E24</f>
        <v>0</v>
      </c>
    </row>
    <row r="24" spans="1:15" ht="39.950000000000003" customHeight="1" thickBot="1">
      <c r="A24" s="254"/>
      <c r="B24" s="256"/>
      <c r="C24" s="258"/>
      <c r="D24" s="258"/>
      <c r="E24" s="225"/>
      <c r="F24" s="174"/>
      <c r="G24" s="168"/>
      <c r="H24" s="168"/>
      <c r="I24" s="168"/>
      <c r="J24" s="168"/>
      <c r="K24" s="168"/>
      <c r="L24" s="168"/>
      <c r="M24" s="168"/>
      <c r="N24" s="169"/>
      <c r="O24" s="261"/>
    </row>
    <row r="25" spans="1:15" ht="15" customHeight="1">
      <c r="A25" s="253">
        <v>12</v>
      </c>
      <c r="B25" s="255" t="s">
        <v>132</v>
      </c>
      <c r="C25" s="257"/>
      <c r="D25" s="257"/>
      <c r="E25" s="224">
        <v>7</v>
      </c>
      <c r="F25" s="173">
        <v>11</v>
      </c>
      <c r="G25" s="80"/>
      <c r="H25" s="80"/>
      <c r="I25" s="80"/>
      <c r="J25" s="80"/>
      <c r="K25" s="80"/>
      <c r="L25" s="80"/>
      <c r="M25" s="80"/>
      <c r="N25" s="167"/>
      <c r="O25" s="260">
        <f>D25-0.8*F26-0.5*E26</f>
        <v>0</v>
      </c>
    </row>
    <row r="26" spans="1:15" ht="39.950000000000003" customHeight="1" thickBot="1">
      <c r="A26" s="254"/>
      <c r="B26" s="256"/>
      <c r="C26" s="258"/>
      <c r="D26" s="258"/>
      <c r="E26" s="225"/>
      <c r="F26" s="174"/>
      <c r="G26" s="168"/>
      <c r="H26" s="168"/>
      <c r="I26" s="168"/>
      <c r="J26" s="168"/>
      <c r="K26" s="168"/>
      <c r="L26" s="168"/>
      <c r="M26" s="168"/>
      <c r="N26" s="169"/>
      <c r="O26" s="261"/>
    </row>
    <row r="27" spans="1:15" ht="15" customHeight="1">
      <c r="A27" s="253">
        <v>13</v>
      </c>
      <c r="B27" s="255" t="s">
        <v>137</v>
      </c>
      <c r="C27" s="257"/>
      <c r="D27" s="257"/>
      <c r="E27" s="228"/>
      <c r="F27" s="80"/>
      <c r="G27" s="80"/>
      <c r="H27" s="80"/>
      <c r="I27" s="80"/>
      <c r="J27" s="80"/>
      <c r="K27" s="80"/>
      <c r="L27" s="80"/>
      <c r="M27" s="80"/>
      <c r="N27" s="167"/>
      <c r="O27" s="251">
        <f>0.5*D27</f>
        <v>0</v>
      </c>
    </row>
    <row r="28" spans="1:15" ht="39.950000000000003" customHeight="1" thickBot="1">
      <c r="A28" s="254"/>
      <c r="B28" s="256"/>
      <c r="C28" s="258"/>
      <c r="D28" s="258"/>
      <c r="E28" s="229"/>
      <c r="F28" s="168"/>
      <c r="G28" s="168"/>
      <c r="H28" s="168"/>
      <c r="I28" s="168"/>
      <c r="J28" s="168"/>
      <c r="K28" s="168"/>
      <c r="L28" s="168"/>
      <c r="M28" s="168"/>
      <c r="N28" s="169"/>
      <c r="O28" s="252"/>
    </row>
    <row r="29" spans="1:15" ht="15" customHeight="1">
      <c r="A29" s="253">
        <v>14</v>
      </c>
      <c r="B29" s="255" t="s">
        <v>138</v>
      </c>
      <c r="C29" s="257"/>
      <c r="D29" s="257"/>
      <c r="E29" s="228"/>
      <c r="F29" s="80"/>
      <c r="G29" s="80"/>
      <c r="H29" s="80"/>
      <c r="I29" s="80"/>
      <c r="J29" s="80"/>
      <c r="K29" s="80"/>
      <c r="L29" s="80"/>
      <c r="M29" s="80"/>
      <c r="N29" s="167"/>
      <c r="O29" s="251">
        <f>0.5*D29</f>
        <v>0</v>
      </c>
    </row>
    <row r="30" spans="1:15" ht="39.950000000000003" customHeight="1" thickBot="1">
      <c r="A30" s="254"/>
      <c r="B30" s="256"/>
      <c r="C30" s="258"/>
      <c r="D30" s="258"/>
      <c r="E30" s="229"/>
      <c r="F30" s="168"/>
      <c r="G30" s="168"/>
      <c r="H30" s="168"/>
      <c r="I30" s="168"/>
      <c r="J30" s="168"/>
      <c r="K30" s="168"/>
      <c r="L30" s="168"/>
      <c r="M30" s="168"/>
      <c r="N30" s="169"/>
      <c r="O30" s="252"/>
    </row>
    <row r="31" spans="1:15" ht="15" customHeight="1">
      <c r="A31" s="253">
        <v>15</v>
      </c>
      <c r="B31" s="255" t="s">
        <v>133</v>
      </c>
      <c r="C31" s="257"/>
      <c r="D31" s="257"/>
      <c r="E31" s="230">
        <v>6</v>
      </c>
      <c r="F31" s="203">
        <v>7</v>
      </c>
      <c r="G31" s="80"/>
      <c r="H31" s="80"/>
      <c r="I31" s="80"/>
      <c r="J31" s="80"/>
      <c r="K31" s="80"/>
      <c r="L31" s="80"/>
      <c r="M31" s="80"/>
      <c r="N31" s="167"/>
      <c r="O31" s="260">
        <f>D31-0.5*(E32+F32)</f>
        <v>0</v>
      </c>
    </row>
    <row r="32" spans="1:15" ht="39.950000000000003" customHeight="1" thickBot="1">
      <c r="A32" s="254"/>
      <c r="B32" s="256"/>
      <c r="C32" s="258"/>
      <c r="D32" s="258"/>
      <c r="E32" s="225"/>
      <c r="F32" s="174"/>
      <c r="G32" s="168"/>
      <c r="H32" s="168"/>
      <c r="I32" s="168"/>
      <c r="J32" s="168"/>
      <c r="K32" s="168"/>
      <c r="L32" s="168"/>
      <c r="M32" s="168"/>
      <c r="N32" s="169"/>
      <c r="O32" s="261"/>
    </row>
    <row r="33" spans="1:15" ht="15" customHeight="1">
      <c r="A33" s="253">
        <v>16</v>
      </c>
      <c r="B33" s="255" t="s">
        <v>136</v>
      </c>
      <c r="C33" s="257"/>
      <c r="D33" s="257"/>
      <c r="E33" s="228"/>
      <c r="F33" s="80"/>
      <c r="G33" s="80"/>
      <c r="H33" s="80"/>
      <c r="I33" s="80"/>
      <c r="J33" s="80"/>
      <c r="K33" s="80"/>
      <c r="L33" s="80"/>
      <c r="M33" s="80"/>
      <c r="N33" s="167"/>
      <c r="O33" s="260">
        <f>D33-0.8*(SUM(E34:N34))</f>
        <v>0</v>
      </c>
    </row>
    <row r="34" spans="1:15" ht="39.950000000000003" customHeight="1" thickBot="1">
      <c r="A34" s="254"/>
      <c r="B34" s="256"/>
      <c r="C34" s="258"/>
      <c r="D34" s="258"/>
      <c r="E34" s="237"/>
      <c r="F34" s="171"/>
      <c r="G34" s="171"/>
      <c r="H34" s="171"/>
      <c r="I34" s="171"/>
      <c r="J34" s="171"/>
      <c r="K34" s="171"/>
      <c r="L34" s="171"/>
      <c r="M34" s="171"/>
      <c r="N34" s="172"/>
      <c r="O34" s="261"/>
    </row>
    <row r="35" spans="1:15" ht="15" customHeight="1">
      <c r="A35" s="253">
        <v>17</v>
      </c>
      <c r="B35" s="255" t="s">
        <v>135</v>
      </c>
      <c r="C35" s="257"/>
      <c r="D35" s="257"/>
      <c r="E35" s="228"/>
      <c r="F35" s="80"/>
      <c r="G35" s="80"/>
      <c r="H35" s="80"/>
      <c r="I35" s="80"/>
      <c r="J35" s="80"/>
      <c r="K35" s="80"/>
      <c r="L35" s="80"/>
      <c r="M35" s="80"/>
      <c r="N35" s="167"/>
      <c r="O35" s="260">
        <f>D35-0.8*(SUM(E36:N36))</f>
        <v>0</v>
      </c>
    </row>
    <row r="36" spans="1:15" ht="39.950000000000003" customHeight="1" thickBot="1">
      <c r="A36" s="262"/>
      <c r="B36" s="263"/>
      <c r="C36" s="259"/>
      <c r="D36" s="259"/>
      <c r="E36" s="229"/>
      <c r="F36" s="168"/>
      <c r="G36" s="168"/>
      <c r="H36" s="168"/>
      <c r="I36" s="168"/>
      <c r="J36" s="168"/>
      <c r="K36" s="168"/>
      <c r="L36" s="168"/>
      <c r="M36" s="168"/>
      <c r="N36" s="169"/>
      <c r="O36" s="261"/>
    </row>
    <row r="37" spans="1:15" ht="15" customHeight="1">
      <c r="A37" s="253">
        <v>18</v>
      </c>
      <c r="B37" s="255" t="s">
        <v>134</v>
      </c>
      <c r="C37" s="257"/>
      <c r="D37" s="257"/>
      <c r="E37" s="228"/>
      <c r="F37" s="80"/>
      <c r="G37" s="80"/>
      <c r="H37" s="80"/>
      <c r="I37" s="80"/>
      <c r="J37" s="80"/>
      <c r="K37" s="80"/>
      <c r="L37" s="80"/>
      <c r="M37" s="80"/>
      <c r="N37" s="167"/>
      <c r="O37" s="260">
        <f>D37-0.8*(SUM(E38:N38))</f>
        <v>0</v>
      </c>
    </row>
    <row r="38" spans="1:15" ht="39.950000000000003" customHeight="1" thickBot="1">
      <c r="A38" s="262"/>
      <c r="B38" s="263"/>
      <c r="C38" s="259"/>
      <c r="D38" s="259"/>
      <c r="E38" s="229"/>
      <c r="F38" s="168"/>
      <c r="G38" s="168"/>
      <c r="H38" s="168"/>
      <c r="I38" s="168"/>
      <c r="J38" s="168"/>
      <c r="K38" s="168"/>
      <c r="L38" s="168"/>
      <c r="M38" s="168"/>
      <c r="N38" s="169"/>
      <c r="O38" s="261"/>
    </row>
    <row r="39" spans="1:15" ht="39.950000000000003" customHeight="1">
      <c r="A39" s="271">
        <v>19</v>
      </c>
      <c r="B39" s="273" t="s">
        <v>202</v>
      </c>
      <c r="C39" s="275"/>
      <c r="D39" s="275"/>
      <c r="E39" s="242"/>
      <c r="F39" s="243"/>
      <c r="G39" s="243"/>
      <c r="H39" s="243"/>
      <c r="I39" s="243"/>
      <c r="J39" s="243"/>
      <c r="K39" s="243"/>
      <c r="L39" s="243"/>
      <c r="M39" s="243"/>
      <c r="N39" s="244"/>
      <c r="O39" s="338">
        <f>0.4*D39</f>
        <v>0</v>
      </c>
    </row>
    <row r="40" spans="1:15" ht="39.950000000000003" customHeight="1" thickBot="1">
      <c r="A40" s="272"/>
      <c r="B40" s="274"/>
      <c r="C40" s="276"/>
      <c r="D40" s="276"/>
      <c r="E40" s="229"/>
      <c r="F40" s="168"/>
      <c r="G40" s="168"/>
      <c r="H40" s="168"/>
      <c r="I40" s="168"/>
      <c r="J40" s="168"/>
      <c r="K40" s="168"/>
      <c r="L40" s="168"/>
      <c r="M40" s="168"/>
      <c r="N40" s="169"/>
      <c r="O40" s="339"/>
    </row>
    <row r="41" spans="1:15" ht="19.5" customHeight="1">
      <c r="A41" s="271">
        <v>20</v>
      </c>
      <c r="B41" s="273" t="s">
        <v>209</v>
      </c>
      <c r="C41" s="275"/>
      <c r="D41" s="275"/>
      <c r="E41" s="247" t="s">
        <v>213</v>
      </c>
      <c r="F41" s="248" t="s">
        <v>214</v>
      </c>
      <c r="G41" s="243"/>
      <c r="H41" s="243"/>
      <c r="I41" s="243"/>
      <c r="J41" s="243"/>
      <c r="K41" s="243"/>
      <c r="L41" s="243"/>
      <c r="M41" s="243"/>
      <c r="N41" s="245"/>
      <c r="O41" s="340">
        <f>D41-0.9*F42-0.98*E42</f>
        <v>0</v>
      </c>
    </row>
    <row r="42" spans="1:15" ht="39.950000000000003" customHeight="1" thickBot="1">
      <c r="A42" s="272"/>
      <c r="B42" s="274"/>
      <c r="C42" s="276"/>
      <c r="D42" s="276"/>
      <c r="E42" s="249"/>
      <c r="F42" s="250"/>
      <c r="G42" s="168"/>
      <c r="H42" s="168"/>
      <c r="I42" s="168"/>
      <c r="J42" s="168"/>
      <c r="K42" s="168"/>
      <c r="L42" s="168"/>
      <c r="M42" s="168"/>
      <c r="N42" s="246"/>
      <c r="O42" s="341"/>
    </row>
    <row r="43" spans="1:15" ht="19.5" customHeight="1">
      <c r="A43" s="271">
        <v>21</v>
      </c>
      <c r="B43" s="273" t="s">
        <v>210</v>
      </c>
      <c r="C43" s="275"/>
      <c r="D43" s="275"/>
      <c r="E43" s="247" t="s">
        <v>215</v>
      </c>
      <c r="F43" s="248" t="s">
        <v>216</v>
      </c>
      <c r="G43" s="243"/>
      <c r="H43" s="243"/>
      <c r="I43" s="243"/>
      <c r="J43" s="243"/>
      <c r="K43" s="243"/>
      <c r="L43" s="243"/>
      <c r="M43" s="243"/>
      <c r="N43" s="245"/>
      <c r="O43" s="340">
        <f>D43-0.85*F44-0.9*E44</f>
        <v>0</v>
      </c>
    </row>
    <row r="44" spans="1:15" ht="39.950000000000003" customHeight="1" thickBot="1">
      <c r="A44" s="272"/>
      <c r="B44" s="274"/>
      <c r="C44" s="276"/>
      <c r="D44" s="276"/>
      <c r="E44" s="250"/>
      <c r="F44" s="250"/>
      <c r="G44" s="168"/>
      <c r="H44" s="168"/>
      <c r="I44" s="168"/>
      <c r="J44" s="168"/>
      <c r="K44" s="168"/>
      <c r="L44" s="168"/>
      <c r="M44" s="168"/>
      <c r="N44" s="246"/>
      <c r="O44" s="341"/>
    </row>
    <row r="45" spans="1:15" ht="18" customHeight="1">
      <c r="A45" s="271">
        <v>22</v>
      </c>
      <c r="B45" s="273" t="s">
        <v>211</v>
      </c>
      <c r="C45" s="275"/>
      <c r="D45" s="275"/>
      <c r="E45" s="247" t="s">
        <v>217</v>
      </c>
      <c r="F45" s="248" t="s">
        <v>218</v>
      </c>
      <c r="G45" s="243"/>
      <c r="H45" s="243"/>
      <c r="I45" s="243"/>
      <c r="J45" s="243"/>
      <c r="K45" s="243"/>
      <c r="L45" s="243"/>
      <c r="M45" s="243"/>
      <c r="N45" s="245"/>
      <c r="O45" s="340">
        <f>D45-0.85*F46-0.9*E46</f>
        <v>0</v>
      </c>
    </row>
    <row r="46" spans="1:15" ht="39.950000000000003" customHeight="1" thickBot="1">
      <c r="A46" s="272"/>
      <c r="B46" s="274"/>
      <c r="C46" s="276"/>
      <c r="D46" s="276"/>
      <c r="E46" s="250"/>
      <c r="F46" s="250"/>
      <c r="G46" s="168"/>
      <c r="H46" s="168"/>
      <c r="I46" s="168"/>
      <c r="J46" s="168"/>
      <c r="K46" s="168"/>
      <c r="L46" s="168"/>
      <c r="M46" s="168"/>
      <c r="N46" s="246"/>
      <c r="O46" s="341"/>
    </row>
    <row r="47" spans="1:15" ht="21.75" customHeight="1">
      <c r="A47" s="271">
        <v>23</v>
      </c>
      <c r="B47" s="273" t="s">
        <v>212</v>
      </c>
      <c r="C47" s="275"/>
      <c r="D47" s="275"/>
      <c r="E47" s="247" t="s">
        <v>219</v>
      </c>
      <c r="F47" s="248" t="s">
        <v>220</v>
      </c>
      <c r="G47" s="243"/>
      <c r="H47" s="243"/>
      <c r="I47" s="243"/>
      <c r="J47" s="243"/>
      <c r="K47" s="243"/>
      <c r="L47" s="243"/>
      <c r="M47" s="243"/>
      <c r="N47" s="245"/>
      <c r="O47" s="340">
        <f>D47-0.85*F48-0.9*E48</f>
        <v>0</v>
      </c>
    </row>
    <row r="48" spans="1:15" ht="39.950000000000003" customHeight="1" thickBot="1">
      <c r="A48" s="272"/>
      <c r="B48" s="274"/>
      <c r="C48" s="276"/>
      <c r="D48" s="276"/>
      <c r="E48" s="249"/>
      <c r="F48" s="250"/>
      <c r="G48" s="168"/>
      <c r="H48" s="168"/>
      <c r="I48" s="168"/>
      <c r="J48" s="168"/>
      <c r="K48" s="168"/>
      <c r="L48" s="168"/>
      <c r="M48" s="168"/>
      <c r="N48" s="246"/>
      <c r="O48" s="341"/>
    </row>
    <row r="49" spans="1:16" ht="21" customHeight="1">
      <c r="A49" s="271">
        <v>24</v>
      </c>
      <c r="B49" s="273" t="s">
        <v>201</v>
      </c>
      <c r="C49" s="275"/>
      <c r="D49" s="275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260">
        <f>D49-0.8*(SUM(E50:N50))</f>
        <v>0</v>
      </c>
    </row>
    <row r="50" spans="1:16" ht="39.950000000000003" customHeight="1" thickBot="1">
      <c r="A50" s="272"/>
      <c r="B50" s="274"/>
      <c r="C50" s="276"/>
      <c r="D50" s="276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261"/>
    </row>
    <row r="51" spans="1:16" ht="39.950000000000003" customHeight="1" thickBot="1">
      <c r="A51" s="241">
        <v>25</v>
      </c>
      <c r="B51" s="239" t="s">
        <v>203</v>
      </c>
      <c r="C51" s="240"/>
      <c r="D51" s="240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38">
        <v>0</v>
      </c>
    </row>
    <row r="52" spans="1:16" ht="46.5" customHeight="1" thickBot="1">
      <c r="A52" s="268" t="s">
        <v>172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70"/>
      <c r="O52" s="195">
        <f>SUM(O3:O51)</f>
        <v>212267568383.14999</v>
      </c>
      <c r="P52" s="165" t="s">
        <v>101</v>
      </c>
    </row>
    <row r="53" spans="1:16" ht="48.75" customHeight="1" thickBot="1">
      <c r="A53" s="264" t="s">
        <v>173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6"/>
      <c r="O53" s="196">
        <v>199476918944.47</v>
      </c>
      <c r="P53" s="165" t="s">
        <v>160</v>
      </c>
    </row>
    <row r="54" spans="1:16" ht="51.75" customHeight="1" thickBot="1">
      <c r="A54" s="264" t="s">
        <v>147</v>
      </c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6"/>
      <c r="O54" s="196">
        <f>O52-O53</f>
        <v>12790649438.679993</v>
      </c>
      <c r="P54" s="165" t="s">
        <v>101</v>
      </c>
    </row>
    <row r="55" spans="1:16" ht="78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</row>
    <row r="56" spans="1:16" ht="273" customHeight="1">
      <c r="C56" s="163" t="s">
        <v>159</v>
      </c>
      <c r="D56" s="163" t="s">
        <v>158</v>
      </c>
      <c r="E56" s="267" t="s">
        <v>156</v>
      </c>
      <c r="F56" s="267"/>
      <c r="G56" s="267"/>
      <c r="H56" s="267"/>
      <c r="I56" s="267"/>
      <c r="J56" s="267"/>
      <c r="K56" s="267"/>
      <c r="L56" s="267"/>
      <c r="M56" s="267"/>
      <c r="N56" s="267"/>
      <c r="O56" s="163" t="s">
        <v>101</v>
      </c>
    </row>
  </sheetData>
  <mergeCells count="126">
    <mergeCell ref="O41:O42"/>
    <mergeCell ref="O47:O48"/>
    <mergeCell ref="O45:O46"/>
    <mergeCell ref="O43:O44"/>
    <mergeCell ref="D43:D44"/>
    <mergeCell ref="C43:C44"/>
    <mergeCell ref="B43:B44"/>
    <mergeCell ref="A43:A44"/>
    <mergeCell ref="A45:A46"/>
    <mergeCell ref="B45:B46"/>
    <mergeCell ref="C45:C46"/>
    <mergeCell ref="D45:D46"/>
    <mergeCell ref="D23:D24"/>
    <mergeCell ref="D25:D26"/>
    <mergeCell ref="O49:O50"/>
    <mergeCell ref="O13:O14"/>
    <mergeCell ref="A17:A18"/>
    <mergeCell ref="A35:A36"/>
    <mergeCell ref="A33:A34"/>
    <mergeCell ref="D31:D32"/>
    <mergeCell ref="D33:D34"/>
    <mergeCell ref="B23:B24"/>
    <mergeCell ref="B25:B26"/>
    <mergeCell ref="B31:B32"/>
    <mergeCell ref="A23:A24"/>
    <mergeCell ref="A25:A26"/>
    <mergeCell ref="A31:A32"/>
    <mergeCell ref="A39:A40"/>
    <mergeCell ref="B39:B40"/>
    <mergeCell ref="C39:C40"/>
    <mergeCell ref="D39:D40"/>
    <mergeCell ref="O39:O40"/>
    <mergeCell ref="D47:D48"/>
    <mergeCell ref="C47:C48"/>
    <mergeCell ref="B47:B48"/>
    <mergeCell ref="A47:A48"/>
    <mergeCell ref="E2:N2"/>
    <mergeCell ref="B3:B4"/>
    <mergeCell ref="D3:D4"/>
    <mergeCell ref="B5:B6"/>
    <mergeCell ref="B7:B8"/>
    <mergeCell ref="B9:B10"/>
    <mergeCell ref="B11:B12"/>
    <mergeCell ref="B15:B16"/>
    <mergeCell ref="D17:D18"/>
    <mergeCell ref="C9:C10"/>
    <mergeCell ref="B13:B14"/>
    <mergeCell ref="D13:D14"/>
    <mergeCell ref="C13:C14"/>
    <mergeCell ref="A3:A4"/>
    <mergeCell ref="A5:A6"/>
    <mergeCell ref="A7:A8"/>
    <mergeCell ref="A9:A10"/>
    <mergeCell ref="A11:A12"/>
    <mergeCell ref="A15:A16"/>
    <mergeCell ref="A19:A20"/>
    <mergeCell ref="D21:D22"/>
    <mergeCell ref="D5:D6"/>
    <mergeCell ref="D7:D8"/>
    <mergeCell ref="D9:D10"/>
    <mergeCell ref="D11:D12"/>
    <mergeCell ref="D15:D16"/>
    <mergeCell ref="D19:D20"/>
    <mergeCell ref="B21:B22"/>
    <mergeCell ref="B17:B18"/>
    <mergeCell ref="C19:C20"/>
    <mergeCell ref="B19:B20"/>
    <mergeCell ref="A21:A22"/>
    <mergeCell ref="C11:C12"/>
    <mergeCell ref="C15:C16"/>
    <mergeCell ref="C3:C4"/>
    <mergeCell ref="C5:C6"/>
    <mergeCell ref="C7:C8"/>
    <mergeCell ref="D37:D38"/>
    <mergeCell ref="A1:O1"/>
    <mergeCell ref="C21:C22"/>
    <mergeCell ref="C23:C24"/>
    <mergeCell ref="C25:C26"/>
    <mergeCell ref="C31:C32"/>
    <mergeCell ref="C33:C34"/>
    <mergeCell ref="C17:C18"/>
    <mergeCell ref="O3:O4"/>
    <mergeCell ref="O5:O6"/>
    <mergeCell ref="O7:O8"/>
    <mergeCell ref="O9:O10"/>
    <mergeCell ref="O11:O12"/>
    <mergeCell ref="O15:O16"/>
    <mergeCell ref="O31:O32"/>
    <mergeCell ref="O33:O34"/>
    <mergeCell ref="O17:O18"/>
    <mergeCell ref="O19:O20"/>
    <mergeCell ref="O21:O22"/>
    <mergeCell ref="O23:O24"/>
    <mergeCell ref="O25:O26"/>
    <mergeCell ref="D35:D36"/>
    <mergeCell ref="A13:A14"/>
    <mergeCell ref="A53:N53"/>
    <mergeCell ref="A54:N54"/>
    <mergeCell ref="E56:N56"/>
    <mergeCell ref="A27:A28"/>
    <mergeCell ref="B27:B28"/>
    <mergeCell ref="C27:C28"/>
    <mergeCell ref="D27:D28"/>
    <mergeCell ref="A52:N52"/>
    <mergeCell ref="A49:A50"/>
    <mergeCell ref="B49:B50"/>
    <mergeCell ref="C49:C50"/>
    <mergeCell ref="D49:D50"/>
    <mergeCell ref="A41:A42"/>
    <mergeCell ref="B41:B42"/>
    <mergeCell ref="C41:C42"/>
    <mergeCell ref="D41:D42"/>
    <mergeCell ref="O27:O28"/>
    <mergeCell ref="A29:A30"/>
    <mergeCell ref="B29:B30"/>
    <mergeCell ref="C29:C30"/>
    <mergeCell ref="D29:D30"/>
    <mergeCell ref="O29:O30"/>
    <mergeCell ref="C35:C36"/>
    <mergeCell ref="C37:C38"/>
    <mergeCell ref="O35:O36"/>
    <mergeCell ref="O37:O38"/>
    <mergeCell ref="A37:A38"/>
    <mergeCell ref="B37:B38"/>
    <mergeCell ref="B33:B34"/>
    <mergeCell ref="B35:B36"/>
  </mergeCells>
  <printOptions horizontalCentered="1"/>
  <pageMargins left="0.2" right="0.2" top="0.25" bottom="0.25" header="0.3" footer="0.3"/>
  <pageSetup paperSize="9" scale="33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0" operator="beginsWith" id="{20311FC2-6519-4A07-9CDA-EA57DD9D7FE8}">
            <xm:f>LEFT(E5,LEN($O$2))=$O$2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K5 I17:N51 J15:N16 H17:H18 E33:F51</xm:sqref>
        </x14:conditionalFormatting>
        <x14:conditionalFormatting xmlns:xm="http://schemas.microsoft.com/office/excel/2006/main">
          <x14:cfRule type="beginsWith" priority="9" operator="beginsWith" id="{9209216E-22CE-403C-993F-1BFA50A72B31}">
            <xm:f>LEFT(K6,LEN($O$2))=$O$2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K6:N12</xm:sqref>
        </x14:conditionalFormatting>
        <x14:conditionalFormatting xmlns:xm="http://schemas.microsoft.com/office/excel/2006/main">
          <x14:cfRule type="beginsWith" priority="8" operator="beginsWith" id="{909770C7-EC53-4357-A410-85FEACB77E7E}">
            <xm:f>LEFT(L5,LEN($O$2))=$O$2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L5:N5</xm:sqref>
        </x14:conditionalFormatting>
        <x14:conditionalFormatting xmlns:xm="http://schemas.microsoft.com/office/excel/2006/main">
          <x14:cfRule type="beginsWith" priority="7" operator="beginsWith" id="{E9AC5740-B576-48EC-8EEC-34798911B456}">
            <xm:f>LEFT(J9,LEN($O$2))=$O$2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J9:J12</xm:sqref>
        </x14:conditionalFormatting>
        <x14:conditionalFormatting xmlns:xm="http://schemas.microsoft.com/office/excel/2006/main">
          <x14:cfRule type="beginsWith" priority="6" operator="beginsWith" id="{938D1FE3-E553-4570-93D6-8F5E3D758ED3}">
            <xm:f>LEFT(G19,LEN($O$2))=$O$2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G19:H51</xm:sqref>
        </x14:conditionalFormatting>
        <x14:conditionalFormatting xmlns:xm="http://schemas.microsoft.com/office/excel/2006/main">
          <x14:cfRule type="beginsWith" priority="5" operator="beginsWith" id="{DEEDE327-C95A-4F60-A17B-79FD1E5F6C77}">
            <xm:f>LEFT(F27,LEN($O$2))=$O$2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F27:F30</xm:sqref>
        </x14:conditionalFormatting>
        <x14:conditionalFormatting xmlns:xm="http://schemas.microsoft.com/office/excel/2006/main">
          <x14:cfRule type="beginsWith" priority="4" operator="beginsWith" id="{58F6758B-9BBC-4A9C-A485-BA7F9FA4FD8A}">
            <xm:f>LEFT(E27,LEN($O$2))=$O$2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E27:E30</xm:sqref>
        </x14:conditionalFormatting>
        <x14:conditionalFormatting xmlns:xm="http://schemas.microsoft.com/office/excel/2006/main">
          <x14:cfRule type="beginsWith" priority="3" operator="beginsWith" id="{AE6087F9-F78C-41F2-A487-6CC4CB9B2486}">
            <xm:f>LEFT(K13,LEN($O$2))=$O$2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K13:N14</xm:sqref>
        </x14:conditionalFormatting>
        <x14:conditionalFormatting xmlns:xm="http://schemas.microsoft.com/office/excel/2006/main">
          <x14:cfRule type="beginsWith" priority="2" operator="beginsWith" id="{798527A5-8064-4B67-83D4-986407B969F8}">
            <xm:f>LEFT(J13,LEN($O$2))=$O$2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J13:J14</xm:sqref>
        </x14:conditionalFormatting>
        <x14:conditionalFormatting xmlns:xm="http://schemas.microsoft.com/office/excel/2006/main">
          <x14:cfRule type="beginsWith" priority="1" operator="beginsWith" id="{0AF1A77D-1086-4591-BE13-C777A5FFF6C7}">
            <xm:f>LEFT(J7,LEN($O$2))=$O$2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J7:J8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34"/>
  <sheetViews>
    <sheetView rightToLeft="1" view="pageBreakPreview" zoomScale="40" zoomScaleNormal="55" zoomScaleSheetLayoutView="40" workbookViewId="0">
      <selection activeCell="H2" sqref="H2:I2"/>
    </sheetView>
  </sheetViews>
  <sheetFormatPr defaultColWidth="9.140625" defaultRowHeight="29.25" customHeight="1"/>
  <cols>
    <col min="1" max="1" width="20.28515625" style="15" customWidth="1"/>
    <col min="2" max="2" width="19.28515625" style="15" customWidth="1"/>
    <col min="3" max="3" width="16" style="15" customWidth="1"/>
    <col min="4" max="4" width="24.42578125" style="1" customWidth="1"/>
    <col min="5" max="5" width="25.140625" style="1" customWidth="1"/>
    <col min="6" max="6" width="23" style="1" customWidth="1"/>
    <col min="7" max="7" width="24.140625" style="1" customWidth="1"/>
    <col min="8" max="8" width="36.5703125" style="1" customWidth="1"/>
    <col min="9" max="9" width="36.140625" style="1" customWidth="1"/>
    <col min="10" max="10" width="16" style="2" customWidth="1"/>
    <col min="11" max="11" width="36" style="1" customWidth="1"/>
    <col min="12" max="12" width="10.140625" style="1" customWidth="1"/>
    <col min="13" max="13" width="10.42578125" style="1" customWidth="1"/>
    <col min="14" max="14" width="9.28515625" style="1" customWidth="1"/>
    <col min="15" max="15" width="9.5703125" style="1" customWidth="1"/>
    <col min="16" max="16" width="9.28515625" style="1" customWidth="1"/>
    <col min="17" max="17" width="6.7109375" style="1" customWidth="1"/>
    <col min="18" max="19" width="9.85546875" style="1" customWidth="1"/>
    <col min="20" max="20" width="6.42578125" style="1" customWidth="1"/>
    <col min="21" max="21" width="5.85546875" style="1" customWidth="1"/>
    <col min="22" max="22" width="13" style="1" customWidth="1"/>
    <col min="23" max="23" width="9.42578125" style="1" customWidth="1"/>
    <col min="24" max="24" width="13.140625" style="1" customWidth="1"/>
    <col min="25" max="25" width="10.7109375" style="1" customWidth="1"/>
    <col min="26" max="26" width="38.85546875" style="1" customWidth="1"/>
    <col min="27" max="27" width="11.85546875" style="1" customWidth="1"/>
    <col min="28" max="28" width="12.42578125" style="1" customWidth="1"/>
    <col min="29" max="29" width="26.5703125" style="1" customWidth="1"/>
    <col min="30" max="30" width="15.28515625" style="1" customWidth="1"/>
    <col min="31" max="31" width="24.140625" style="1" customWidth="1"/>
    <col min="32" max="32" width="16.42578125" style="1" customWidth="1"/>
    <col min="33" max="33" width="35.140625" style="1" customWidth="1"/>
    <col min="34" max="34" width="39.5703125" customWidth="1"/>
    <col min="35" max="16384" width="9.140625" style="1"/>
  </cols>
  <sheetData>
    <row r="1" spans="1:34" ht="99.95" customHeight="1" thickBot="1">
      <c r="A1" s="383" t="s">
        <v>102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5"/>
      <c r="AA1" s="50"/>
      <c r="AB1" s="45"/>
      <c r="AC1" s="45"/>
      <c r="AD1" s="45"/>
      <c r="AE1" s="45"/>
      <c r="AF1" s="3"/>
      <c r="AG1" s="4"/>
    </row>
    <row r="2" spans="1:34" ht="57" customHeight="1" thickBot="1">
      <c r="A2" s="477" t="s">
        <v>194</v>
      </c>
      <c r="B2" s="478"/>
      <c r="C2" s="478"/>
      <c r="D2" s="479"/>
      <c r="E2" s="480" t="s">
        <v>204</v>
      </c>
      <c r="F2" s="481"/>
      <c r="G2" s="482"/>
      <c r="H2" s="462" t="s">
        <v>23</v>
      </c>
      <c r="I2" s="463"/>
      <c r="J2" s="462" t="s">
        <v>25</v>
      </c>
      <c r="K2" s="463"/>
      <c r="L2" s="462" t="s">
        <v>24</v>
      </c>
      <c r="M2" s="486"/>
      <c r="N2" s="486"/>
      <c r="O2" s="486"/>
      <c r="P2" s="486"/>
      <c r="Q2" s="463"/>
      <c r="R2" s="425" t="s">
        <v>92</v>
      </c>
      <c r="S2" s="426"/>
      <c r="T2" s="426"/>
      <c r="U2" s="426"/>
      <c r="V2" s="426"/>
      <c r="W2" s="427"/>
      <c r="X2" s="422" t="s">
        <v>178</v>
      </c>
      <c r="Y2" s="423"/>
      <c r="Z2" s="424"/>
      <c r="AA2" s="3"/>
      <c r="AB2" s="3"/>
      <c r="AC2" s="3"/>
      <c r="AD2" s="3"/>
      <c r="AE2" s="3"/>
      <c r="AF2" s="3"/>
      <c r="AG2" s="3"/>
    </row>
    <row r="3" spans="1:34" ht="39.75" customHeight="1" thickBo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3"/>
      <c r="AB3" s="3"/>
      <c r="AC3" s="3"/>
      <c r="AD3" s="3"/>
      <c r="AE3" s="3"/>
      <c r="AF3" s="3"/>
      <c r="AG3" s="3"/>
    </row>
    <row r="4" spans="1:34" ht="81.75" thickBot="1">
      <c r="A4" s="44" t="s">
        <v>27</v>
      </c>
      <c r="B4" s="416" t="s">
        <v>28</v>
      </c>
      <c r="C4" s="395"/>
      <c r="D4" s="395"/>
      <c r="E4" s="395"/>
      <c r="F4" s="395"/>
      <c r="G4" s="417"/>
      <c r="H4" s="23" t="s">
        <v>86</v>
      </c>
      <c r="I4" s="24" t="s">
        <v>105</v>
      </c>
      <c r="J4" s="395" t="s">
        <v>26</v>
      </c>
      <c r="K4" s="396"/>
      <c r="L4" s="397" t="s">
        <v>87</v>
      </c>
      <c r="M4" s="398"/>
      <c r="N4" s="398"/>
      <c r="O4" s="398"/>
      <c r="P4" s="398"/>
      <c r="Q4" s="396"/>
      <c r="R4" s="438" t="s">
        <v>88</v>
      </c>
      <c r="S4" s="439"/>
      <c r="T4" s="439"/>
      <c r="U4" s="439"/>
      <c r="V4" s="439"/>
      <c r="W4" s="439"/>
      <c r="X4" s="439"/>
      <c r="Y4" s="439"/>
      <c r="Z4" s="440"/>
    </row>
    <row r="5" spans="1:34" ht="80.099999999999994" customHeight="1">
      <c r="A5" s="410">
        <v>2</v>
      </c>
      <c r="B5" s="491" t="s">
        <v>32</v>
      </c>
      <c r="C5" s="492"/>
      <c r="D5" s="492"/>
      <c r="E5" s="492"/>
      <c r="F5" s="492"/>
      <c r="G5" s="493"/>
      <c r="H5" s="412">
        <v>856922400</v>
      </c>
      <c r="I5" s="502">
        <v>785855420</v>
      </c>
      <c r="J5" s="464" t="s">
        <v>85</v>
      </c>
      <c r="K5" s="461"/>
      <c r="L5" s="399">
        <v>0</v>
      </c>
      <c r="M5" s="400"/>
      <c r="N5" s="400"/>
      <c r="O5" s="400"/>
      <c r="P5" s="400"/>
      <c r="Q5" s="401"/>
      <c r="R5" s="441" t="s">
        <v>37</v>
      </c>
      <c r="S5" s="441"/>
      <c r="T5" s="441"/>
      <c r="U5" s="441"/>
      <c r="V5" s="441"/>
      <c r="W5" s="441"/>
      <c r="X5" s="441"/>
      <c r="Y5" s="441"/>
      <c r="Z5" s="442"/>
    </row>
    <row r="6" spans="1:34" ht="80.099999999999994" customHeight="1" thickBot="1">
      <c r="A6" s="411"/>
      <c r="B6" s="494"/>
      <c r="C6" s="495"/>
      <c r="D6" s="495"/>
      <c r="E6" s="495"/>
      <c r="F6" s="495"/>
      <c r="G6" s="496"/>
      <c r="H6" s="413">
        <v>856922400</v>
      </c>
      <c r="I6" s="503"/>
      <c r="J6" s="465" t="s">
        <v>60</v>
      </c>
      <c r="K6" s="466"/>
      <c r="L6" s="386">
        <v>0</v>
      </c>
      <c r="M6" s="387"/>
      <c r="N6" s="387"/>
      <c r="O6" s="387"/>
      <c r="P6" s="387"/>
      <c r="Q6" s="388"/>
      <c r="R6" s="443" t="s">
        <v>37</v>
      </c>
      <c r="S6" s="443"/>
      <c r="T6" s="443"/>
      <c r="U6" s="443"/>
      <c r="V6" s="443"/>
      <c r="W6" s="443"/>
      <c r="X6" s="443"/>
      <c r="Y6" s="443"/>
      <c r="Z6" s="444"/>
    </row>
    <row r="7" spans="1:34" s="9" customFormat="1" ht="80.099999999999994" customHeight="1">
      <c r="A7" s="392">
        <v>3</v>
      </c>
      <c r="B7" s="497" t="s">
        <v>29</v>
      </c>
      <c r="C7" s="418" t="s">
        <v>34</v>
      </c>
      <c r="D7" s="418"/>
      <c r="E7" s="418"/>
      <c r="F7" s="418"/>
      <c r="G7" s="419"/>
      <c r="H7" s="414">
        <v>4984321050</v>
      </c>
      <c r="I7" s="504">
        <v>3987456840</v>
      </c>
      <c r="J7" s="369" t="s">
        <v>85</v>
      </c>
      <c r="K7" s="370"/>
      <c r="L7" s="389">
        <f>'4 پرداخت ماهانه و کارگاهی'!G9</f>
        <v>316472012.60000002</v>
      </c>
      <c r="M7" s="390"/>
      <c r="N7" s="390"/>
      <c r="O7" s="390"/>
      <c r="P7" s="390"/>
      <c r="Q7" s="391"/>
      <c r="R7" s="445" t="s">
        <v>163</v>
      </c>
      <c r="S7" s="375"/>
      <c r="T7" s="375"/>
      <c r="U7" s="375"/>
      <c r="V7" s="375"/>
      <c r="W7" s="375"/>
      <c r="X7" s="375"/>
      <c r="Y7" s="375"/>
      <c r="Z7" s="376"/>
      <c r="AA7" s="1"/>
      <c r="AB7" s="1"/>
      <c r="AC7" s="1"/>
      <c r="AD7" s="1"/>
      <c r="AE7" s="1"/>
      <c r="AF7" s="1"/>
      <c r="AG7" s="1"/>
      <c r="AH7" s="8"/>
    </row>
    <row r="8" spans="1:34" s="6" customFormat="1" ht="80.099999999999994" customHeight="1">
      <c r="A8" s="393"/>
      <c r="B8" s="498"/>
      <c r="C8" s="420"/>
      <c r="D8" s="420"/>
      <c r="E8" s="420"/>
      <c r="F8" s="420"/>
      <c r="G8" s="421"/>
      <c r="H8" s="415">
        <v>3987456840</v>
      </c>
      <c r="I8" s="505"/>
      <c r="J8" s="475" t="s">
        <v>60</v>
      </c>
      <c r="K8" s="476"/>
      <c r="L8" s="402"/>
      <c r="M8" s="403"/>
      <c r="N8" s="403"/>
      <c r="O8" s="403"/>
      <c r="P8" s="403"/>
      <c r="Q8" s="404"/>
      <c r="R8" s="446"/>
      <c r="S8" s="446"/>
      <c r="T8" s="446"/>
      <c r="U8" s="446"/>
      <c r="V8" s="446"/>
      <c r="W8" s="446"/>
      <c r="X8" s="446"/>
      <c r="Y8" s="446"/>
      <c r="Z8" s="447"/>
      <c r="AA8" s="1"/>
      <c r="AB8" s="1"/>
      <c r="AC8" s="1"/>
      <c r="AD8" s="1"/>
      <c r="AE8" s="1"/>
      <c r="AF8" s="1"/>
      <c r="AG8" s="1"/>
      <c r="AH8" s="5"/>
    </row>
    <row r="9" spans="1:34" ht="80.099999999999994" customHeight="1">
      <c r="A9" s="393"/>
      <c r="B9" s="498"/>
      <c r="C9" s="487" t="s">
        <v>35</v>
      </c>
      <c r="D9" s="487"/>
      <c r="E9" s="487"/>
      <c r="F9" s="487"/>
      <c r="G9" s="488"/>
      <c r="H9" s="508">
        <v>846607000</v>
      </c>
      <c r="I9" s="506">
        <v>539361408</v>
      </c>
      <c r="J9" s="408" t="s">
        <v>85</v>
      </c>
      <c r="K9" s="409"/>
      <c r="L9" s="405">
        <v>0</v>
      </c>
      <c r="M9" s="406"/>
      <c r="N9" s="406"/>
      <c r="O9" s="406"/>
      <c r="P9" s="406"/>
      <c r="Q9" s="407"/>
      <c r="R9" s="430" t="s">
        <v>37</v>
      </c>
      <c r="S9" s="430"/>
      <c r="T9" s="430"/>
      <c r="U9" s="430"/>
      <c r="V9" s="430"/>
      <c r="W9" s="430"/>
      <c r="X9" s="430"/>
      <c r="Y9" s="430"/>
      <c r="Z9" s="431"/>
      <c r="AH9" s="7"/>
    </row>
    <row r="10" spans="1:34" ht="80.099999999999994" customHeight="1">
      <c r="A10" s="393"/>
      <c r="B10" s="498"/>
      <c r="C10" s="487"/>
      <c r="D10" s="487"/>
      <c r="E10" s="487"/>
      <c r="F10" s="487"/>
      <c r="G10" s="488"/>
      <c r="H10" s="508">
        <v>677285600</v>
      </c>
      <c r="I10" s="507"/>
      <c r="J10" s="408" t="s">
        <v>60</v>
      </c>
      <c r="K10" s="409"/>
      <c r="L10" s="405">
        <v>0</v>
      </c>
      <c r="M10" s="406"/>
      <c r="N10" s="406"/>
      <c r="O10" s="406"/>
      <c r="P10" s="406"/>
      <c r="Q10" s="407"/>
      <c r="R10" s="430" t="s">
        <v>37</v>
      </c>
      <c r="S10" s="430"/>
      <c r="T10" s="430"/>
      <c r="U10" s="430"/>
      <c r="V10" s="430"/>
      <c r="W10" s="430"/>
      <c r="X10" s="430"/>
      <c r="Y10" s="430"/>
      <c r="Z10" s="431"/>
      <c r="AH10" s="7"/>
    </row>
    <row r="11" spans="1:34" ht="80.099999999999994" customHeight="1">
      <c r="A11" s="393"/>
      <c r="B11" s="498"/>
      <c r="C11" s="420" t="s">
        <v>33</v>
      </c>
      <c r="D11" s="420"/>
      <c r="E11" s="420"/>
      <c r="F11" s="420"/>
      <c r="G11" s="421"/>
      <c r="H11" s="415">
        <v>14346307530</v>
      </c>
      <c r="I11" s="473">
        <v>11477046019.856539</v>
      </c>
      <c r="J11" s="475" t="s">
        <v>85</v>
      </c>
      <c r="K11" s="476"/>
      <c r="L11" s="402">
        <f>'4 پرداخت ماهانه و کارگاهی'!G12</f>
        <v>2798224592.2378988</v>
      </c>
      <c r="M11" s="403"/>
      <c r="N11" s="403"/>
      <c r="O11" s="403"/>
      <c r="P11" s="403"/>
      <c r="Q11" s="404"/>
      <c r="R11" s="432" t="s">
        <v>164</v>
      </c>
      <c r="S11" s="432"/>
      <c r="T11" s="432"/>
      <c r="U11" s="432"/>
      <c r="V11" s="432"/>
      <c r="W11" s="432"/>
      <c r="X11" s="432"/>
      <c r="Y11" s="432"/>
      <c r="Z11" s="433"/>
      <c r="AH11" s="7"/>
    </row>
    <row r="12" spans="1:34" ht="80.099999999999994" customHeight="1" thickBot="1">
      <c r="A12" s="394"/>
      <c r="B12" s="499"/>
      <c r="C12" s="489"/>
      <c r="D12" s="489"/>
      <c r="E12" s="489"/>
      <c r="F12" s="489"/>
      <c r="G12" s="490"/>
      <c r="H12" s="472">
        <v>12032386956.301212</v>
      </c>
      <c r="I12" s="474"/>
      <c r="J12" s="500" t="s">
        <v>60</v>
      </c>
      <c r="K12" s="501"/>
      <c r="L12" s="483"/>
      <c r="M12" s="484"/>
      <c r="N12" s="484"/>
      <c r="O12" s="484"/>
      <c r="P12" s="484"/>
      <c r="Q12" s="485"/>
      <c r="R12" s="434"/>
      <c r="S12" s="434"/>
      <c r="T12" s="434"/>
      <c r="U12" s="434"/>
      <c r="V12" s="434"/>
      <c r="W12" s="434"/>
      <c r="X12" s="434"/>
      <c r="Y12" s="434"/>
      <c r="Z12" s="435"/>
    </row>
    <row r="13" spans="1:34" ht="80.099999999999994" customHeight="1">
      <c r="A13" s="448">
        <v>4</v>
      </c>
      <c r="B13" s="450" t="s">
        <v>30</v>
      </c>
      <c r="C13" s="451"/>
      <c r="D13" s="451"/>
      <c r="E13" s="451"/>
      <c r="F13" s="451"/>
      <c r="G13" s="452"/>
      <c r="H13" s="458">
        <v>454840100</v>
      </c>
      <c r="I13" s="456">
        <v>0</v>
      </c>
      <c r="J13" s="460" t="s">
        <v>85</v>
      </c>
      <c r="K13" s="461"/>
      <c r="L13" s="399">
        <v>0</v>
      </c>
      <c r="M13" s="400"/>
      <c r="N13" s="400"/>
      <c r="O13" s="400"/>
      <c r="P13" s="400"/>
      <c r="Q13" s="401"/>
      <c r="R13" s="436" t="s">
        <v>37</v>
      </c>
      <c r="S13" s="436"/>
      <c r="T13" s="436"/>
      <c r="U13" s="436"/>
      <c r="V13" s="436"/>
      <c r="W13" s="436"/>
      <c r="X13" s="436"/>
      <c r="Y13" s="436"/>
      <c r="Z13" s="437"/>
    </row>
    <row r="14" spans="1:34" ht="80.099999999999994" customHeight="1" thickBot="1">
      <c r="A14" s="449"/>
      <c r="B14" s="453"/>
      <c r="C14" s="454"/>
      <c r="D14" s="454"/>
      <c r="E14" s="454"/>
      <c r="F14" s="454"/>
      <c r="G14" s="455"/>
      <c r="H14" s="459">
        <v>454840100</v>
      </c>
      <c r="I14" s="457"/>
      <c r="J14" s="469" t="s">
        <v>60</v>
      </c>
      <c r="K14" s="466"/>
      <c r="L14" s="386">
        <v>0</v>
      </c>
      <c r="M14" s="387"/>
      <c r="N14" s="387"/>
      <c r="O14" s="387"/>
      <c r="P14" s="387"/>
      <c r="Q14" s="388"/>
      <c r="R14" s="428" t="s">
        <v>37</v>
      </c>
      <c r="S14" s="428"/>
      <c r="T14" s="428"/>
      <c r="U14" s="428"/>
      <c r="V14" s="428"/>
      <c r="W14" s="428"/>
      <c r="X14" s="428"/>
      <c r="Y14" s="428"/>
      <c r="Z14" s="429"/>
    </row>
    <row r="15" spans="1:34" ht="80.099999999999994" customHeight="1">
      <c r="A15" s="361">
        <v>5</v>
      </c>
      <c r="B15" s="363" t="s">
        <v>31</v>
      </c>
      <c r="C15" s="364"/>
      <c r="D15" s="364"/>
      <c r="E15" s="364"/>
      <c r="F15" s="364"/>
      <c r="G15" s="365"/>
      <c r="H15" s="470">
        <v>70000000</v>
      </c>
      <c r="I15" s="373">
        <v>70000000</v>
      </c>
      <c r="J15" s="369" t="s">
        <v>85</v>
      </c>
      <c r="K15" s="370"/>
      <c r="L15" s="389">
        <f>'5 پرداخت پشتیبانی'!Q13</f>
        <v>0</v>
      </c>
      <c r="M15" s="390"/>
      <c r="N15" s="390"/>
      <c r="O15" s="390"/>
      <c r="P15" s="390"/>
      <c r="Q15" s="391"/>
      <c r="R15" s="375" t="s">
        <v>37</v>
      </c>
      <c r="S15" s="375"/>
      <c r="T15" s="375"/>
      <c r="U15" s="375"/>
      <c r="V15" s="375"/>
      <c r="W15" s="375"/>
      <c r="X15" s="375"/>
      <c r="Y15" s="375"/>
      <c r="Z15" s="376"/>
    </row>
    <row r="16" spans="1:34" ht="80.099999999999994" customHeight="1" thickBot="1">
      <c r="A16" s="362"/>
      <c r="B16" s="366"/>
      <c r="C16" s="367"/>
      <c r="D16" s="367"/>
      <c r="E16" s="367"/>
      <c r="F16" s="367"/>
      <c r="G16" s="368"/>
      <c r="H16" s="471">
        <v>70000000</v>
      </c>
      <c r="I16" s="374"/>
      <c r="J16" s="371" t="s">
        <v>60</v>
      </c>
      <c r="K16" s="371"/>
      <c r="L16" s="372">
        <v>0</v>
      </c>
      <c r="M16" s="372"/>
      <c r="N16" s="372"/>
      <c r="O16" s="372"/>
      <c r="P16" s="372"/>
      <c r="Q16" s="372"/>
      <c r="R16" s="377" t="s">
        <v>37</v>
      </c>
      <c r="S16" s="377"/>
      <c r="T16" s="377"/>
      <c r="U16" s="377"/>
      <c r="V16" s="377"/>
      <c r="W16" s="377"/>
      <c r="X16" s="377"/>
      <c r="Y16" s="377"/>
      <c r="Z16" s="378"/>
    </row>
    <row r="17" spans="1:26" ht="80.099999999999994" customHeight="1">
      <c r="A17" s="353" t="s">
        <v>91</v>
      </c>
      <c r="B17" s="354"/>
      <c r="C17" s="354"/>
      <c r="D17" s="354"/>
      <c r="E17" s="354"/>
      <c r="F17" s="354"/>
      <c r="G17" s="355"/>
      <c r="H17" s="359">
        <v>21558998080</v>
      </c>
      <c r="I17" s="467">
        <f>I5+I7+I9+I11+I13+I15</f>
        <v>16859719687.856539</v>
      </c>
      <c r="J17" s="381" t="s">
        <v>85</v>
      </c>
      <c r="K17" s="381"/>
      <c r="L17" s="380">
        <f>L5+L7+L9+L11+L13+L15</f>
        <v>3114696604.8378987</v>
      </c>
      <c r="M17" s="380"/>
      <c r="N17" s="380"/>
      <c r="O17" s="380"/>
      <c r="P17" s="380"/>
      <c r="Q17" s="380"/>
      <c r="R17" s="349" t="s">
        <v>168</v>
      </c>
      <c r="S17" s="349"/>
      <c r="T17" s="349"/>
      <c r="U17" s="349"/>
      <c r="V17" s="349"/>
      <c r="W17" s="349"/>
      <c r="X17" s="349"/>
      <c r="Y17" s="349"/>
      <c r="Z17" s="350"/>
    </row>
    <row r="18" spans="1:26" ht="79.5" customHeight="1" thickBot="1">
      <c r="A18" s="356"/>
      <c r="B18" s="357"/>
      <c r="C18" s="357"/>
      <c r="D18" s="357"/>
      <c r="E18" s="357"/>
      <c r="F18" s="357"/>
      <c r="G18" s="358"/>
      <c r="H18" s="360"/>
      <c r="I18" s="468"/>
      <c r="J18" s="382" t="s">
        <v>60</v>
      </c>
      <c r="K18" s="382"/>
      <c r="L18" s="379">
        <f>L6+L8+L10+L12+L14+L16</f>
        <v>0</v>
      </c>
      <c r="M18" s="379"/>
      <c r="N18" s="379"/>
      <c r="O18" s="379"/>
      <c r="P18" s="379"/>
      <c r="Q18" s="379"/>
      <c r="R18" s="351" t="s">
        <v>37</v>
      </c>
      <c r="S18" s="351"/>
      <c r="T18" s="351"/>
      <c r="U18" s="351"/>
      <c r="V18" s="351"/>
      <c r="W18" s="351"/>
      <c r="X18" s="351"/>
      <c r="Y18" s="351"/>
      <c r="Z18" s="352"/>
    </row>
    <row r="19" spans="1:26" ht="79.5" customHeight="1" thickBot="1">
      <c r="A19" s="342" t="s">
        <v>191</v>
      </c>
      <c r="B19" s="343"/>
      <c r="C19" s="343"/>
      <c r="D19" s="343"/>
      <c r="E19" s="343"/>
      <c r="F19" s="343"/>
      <c r="G19" s="344"/>
      <c r="H19" s="204"/>
      <c r="I19" s="205"/>
      <c r="J19" s="345"/>
      <c r="K19" s="345"/>
      <c r="L19" s="346"/>
      <c r="M19" s="346"/>
      <c r="N19" s="346"/>
      <c r="O19" s="346"/>
      <c r="P19" s="346"/>
      <c r="Q19" s="346"/>
      <c r="R19" s="347"/>
      <c r="S19" s="347"/>
      <c r="T19" s="347"/>
      <c r="U19" s="347"/>
      <c r="V19" s="347"/>
      <c r="W19" s="347"/>
      <c r="X19" s="347"/>
      <c r="Y19" s="347"/>
      <c r="Z19" s="348"/>
    </row>
    <row r="20" spans="1:26" ht="60" customHeight="1">
      <c r="A20" s="50" t="s">
        <v>104</v>
      </c>
      <c r="J20" s="1"/>
    </row>
    <row r="21" spans="1:26" ht="60" customHeight="1">
      <c r="J21" s="1"/>
    </row>
    <row r="22" spans="1:26" ht="60" customHeight="1">
      <c r="J22" s="1"/>
    </row>
    <row r="23" spans="1:26" ht="60" customHeight="1">
      <c r="J23" s="1"/>
    </row>
    <row r="24" spans="1:26" ht="60" customHeight="1">
      <c r="J24" s="1"/>
    </row>
    <row r="25" spans="1:26" ht="60" customHeight="1">
      <c r="J25" s="1"/>
    </row>
    <row r="26" spans="1:26" ht="60" customHeight="1">
      <c r="J26" s="1"/>
    </row>
    <row r="27" spans="1:26" ht="30" customHeight="1">
      <c r="J27" s="1"/>
    </row>
    <row r="28" spans="1:26" ht="60" customHeight="1">
      <c r="J28" s="1"/>
    </row>
    <row r="29" spans="1:26" ht="60" customHeight="1">
      <c r="J29" s="1"/>
    </row>
    <row r="30" spans="1:26" ht="60" customHeight="1">
      <c r="J30" s="1"/>
    </row>
    <row r="31" spans="1:26" ht="60" customHeight="1">
      <c r="J31" s="1"/>
    </row>
    <row r="32" spans="1:26" ht="60" customHeight="1">
      <c r="J32" s="1"/>
    </row>
    <row r="33" spans="10:10" ht="60" customHeight="1">
      <c r="J33" s="1"/>
    </row>
    <row r="34" spans="10:10" ht="60" customHeight="1">
      <c r="J34" s="1"/>
    </row>
  </sheetData>
  <mergeCells count="84">
    <mergeCell ref="A2:D2"/>
    <mergeCell ref="E2:G2"/>
    <mergeCell ref="J2:K2"/>
    <mergeCell ref="L12:Q12"/>
    <mergeCell ref="L11:Q11"/>
    <mergeCell ref="L10:Q10"/>
    <mergeCell ref="L2:Q2"/>
    <mergeCell ref="C9:G10"/>
    <mergeCell ref="C11:G12"/>
    <mergeCell ref="B5:G6"/>
    <mergeCell ref="B7:B12"/>
    <mergeCell ref="J12:K12"/>
    <mergeCell ref="I5:I6"/>
    <mergeCell ref="I7:I8"/>
    <mergeCell ref="I9:I10"/>
    <mergeCell ref="H9:H10"/>
    <mergeCell ref="H2:I2"/>
    <mergeCell ref="J5:K5"/>
    <mergeCell ref="J6:K6"/>
    <mergeCell ref="I17:I18"/>
    <mergeCell ref="L15:Q15"/>
    <mergeCell ref="L14:Q14"/>
    <mergeCell ref="J14:K14"/>
    <mergeCell ref="H15:H16"/>
    <mergeCell ref="H11:H12"/>
    <mergeCell ref="I11:I12"/>
    <mergeCell ref="J11:K11"/>
    <mergeCell ref="J10:K10"/>
    <mergeCell ref="J8:K8"/>
    <mergeCell ref="A13:A14"/>
    <mergeCell ref="B13:G14"/>
    <mergeCell ref="I13:I14"/>
    <mergeCell ref="L13:Q13"/>
    <mergeCell ref="H13:H14"/>
    <mergeCell ref="J13:K13"/>
    <mergeCell ref="X2:Z2"/>
    <mergeCell ref="R2:W2"/>
    <mergeCell ref="R14:Z14"/>
    <mergeCell ref="R9:Z9"/>
    <mergeCell ref="R10:Z10"/>
    <mergeCell ref="R11:Z11"/>
    <mergeCell ref="R12:Z12"/>
    <mergeCell ref="R13:Z13"/>
    <mergeCell ref="R4:Z4"/>
    <mergeCell ref="R5:Z5"/>
    <mergeCell ref="R6:Z6"/>
    <mergeCell ref="R7:Z7"/>
    <mergeCell ref="R8:Z8"/>
    <mergeCell ref="A1:Z1"/>
    <mergeCell ref="L6:Q6"/>
    <mergeCell ref="L7:Q7"/>
    <mergeCell ref="A7:A12"/>
    <mergeCell ref="J4:K4"/>
    <mergeCell ref="L4:Q4"/>
    <mergeCell ref="L5:Q5"/>
    <mergeCell ref="L8:Q8"/>
    <mergeCell ref="L9:Q9"/>
    <mergeCell ref="J9:K9"/>
    <mergeCell ref="A5:A6"/>
    <mergeCell ref="H5:H6"/>
    <mergeCell ref="H7:H8"/>
    <mergeCell ref="J7:K7"/>
    <mergeCell ref="B4:G4"/>
    <mergeCell ref="C7:G8"/>
    <mergeCell ref="R15:Z15"/>
    <mergeCell ref="R16:Z16"/>
    <mergeCell ref="L18:Q18"/>
    <mergeCell ref="L17:Q17"/>
    <mergeCell ref="J17:K17"/>
    <mergeCell ref="J18:K18"/>
    <mergeCell ref="A15:A16"/>
    <mergeCell ref="B15:G16"/>
    <mergeCell ref="J15:K15"/>
    <mergeCell ref="J16:K16"/>
    <mergeCell ref="L16:Q16"/>
    <mergeCell ref="I15:I16"/>
    <mergeCell ref="A19:G19"/>
    <mergeCell ref="J19:K19"/>
    <mergeCell ref="L19:Q19"/>
    <mergeCell ref="R19:Z19"/>
    <mergeCell ref="R17:Z17"/>
    <mergeCell ref="R18:Z18"/>
    <mergeCell ref="A17:G18"/>
    <mergeCell ref="H17:H18"/>
  </mergeCells>
  <printOptions horizontalCentered="1"/>
  <pageMargins left="0.25" right="0.25" top="0.5" bottom="0.25" header="0.3" footer="0.3"/>
  <pageSetup paperSize="9" scale="32" orientation="landscape" horizontalDpi="4294967295" verticalDpi="4294967295" r:id="rId1"/>
  <headerFooter alignWithMargins="0">
    <oddFooter>&amp;L&amp;"B Nazanin,Bold"&amp;36مهر و امضاء کارفرما:&amp;R&amp;"B Nazanin,Bold"&amp;36مهر و امضاء مهندسین مشاور: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41"/>
  <sheetViews>
    <sheetView rightToLeft="1" view="pageBreakPreview" topLeftCell="A33" zoomScaleNormal="100" zoomScaleSheetLayoutView="100" workbookViewId="0">
      <selection activeCell="E40" sqref="E40"/>
    </sheetView>
  </sheetViews>
  <sheetFormatPr defaultColWidth="9.140625" defaultRowHeight="18"/>
  <cols>
    <col min="1" max="1" width="13.7109375" style="37" customWidth="1"/>
    <col min="2" max="2" width="65.85546875" style="37" customWidth="1"/>
    <col min="3" max="3" width="22.7109375" style="37" customWidth="1"/>
    <col min="4" max="4" width="16.5703125" style="37" customWidth="1"/>
    <col min="5" max="7" width="12.7109375" style="37" customWidth="1"/>
    <col min="8" max="8" width="14.5703125" style="43" customWidth="1"/>
    <col min="9" max="14" width="9.140625" style="30"/>
    <col min="15" max="15" width="10.42578125" style="30" hidden="1" customWidth="1"/>
    <col min="16" max="16384" width="9.140625" style="30"/>
  </cols>
  <sheetData>
    <row r="1" spans="1:15" ht="30" customHeight="1">
      <c r="A1" s="528" t="s">
        <v>153</v>
      </c>
      <c r="B1" s="529"/>
      <c r="C1" s="529"/>
      <c r="D1" s="529"/>
      <c r="E1" s="529"/>
      <c r="F1" s="526" t="str">
        <f>'1 خلاصه مالی صورت‌حساب'!E2</f>
        <v xml:space="preserve">دوره کارکرد : 1404/01/01   تا 1404/01/31 </v>
      </c>
      <c r="G1" s="526"/>
      <c r="H1" s="527"/>
      <c r="O1" s="30" t="s">
        <v>161</v>
      </c>
    </row>
    <row r="2" spans="1:15" ht="27" customHeight="1">
      <c r="A2" s="530"/>
      <c r="B2" s="531"/>
      <c r="C2" s="531"/>
      <c r="D2" s="531"/>
      <c r="E2" s="531"/>
      <c r="F2" s="524" t="str">
        <f>'1 خلاصه مالی صورت‌حساب'!A2</f>
        <v>صورت حساب  شماره :</v>
      </c>
      <c r="G2" s="524"/>
      <c r="H2" s="525"/>
      <c r="O2" s="30" t="s">
        <v>162</v>
      </c>
    </row>
    <row r="3" spans="1:15" s="31" customFormat="1" ht="27" customHeight="1" thickBot="1">
      <c r="A3" s="532"/>
      <c r="B3" s="533"/>
      <c r="C3" s="533"/>
      <c r="D3" s="533"/>
      <c r="E3" s="533"/>
      <c r="F3" s="534" t="s">
        <v>177</v>
      </c>
      <c r="G3" s="534"/>
      <c r="H3" s="535"/>
    </row>
    <row r="4" spans="1:15" s="32" customFormat="1" ht="34.5" customHeight="1">
      <c r="A4" s="521" t="s">
        <v>61</v>
      </c>
      <c r="B4" s="522"/>
      <c r="C4" s="522"/>
      <c r="D4" s="522"/>
      <c r="E4" s="522"/>
      <c r="F4" s="522"/>
      <c r="G4" s="522"/>
      <c r="H4" s="523"/>
      <c r="I4" s="46" t="s">
        <v>103</v>
      </c>
    </row>
    <row r="5" spans="1:15" s="33" customFormat="1" ht="30" customHeight="1">
      <c r="A5" s="516" t="s">
        <v>3</v>
      </c>
      <c r="B5" s="518" t="s">
        <v>11</v>
      </c>
      <c r="C5" s="518" t="s">
        <v>62</v>
      </c>
      <c r="D5" s="519" t="s">
        <v>122</v>
      </c>
      <c r="E5" s="519" t="s">
        <v>38</v>
      </c>
      <c r="F5" s="518" t="s">
        <v>39</v>
      </c>
      <c r="G5" s="514" t="s">
        <v>82</v>
      </c>
      <c r="H5" s="95" t="s">
        <v>40</v>
      </c>
    </row>
    <row r="6" spans="1:15" s="34" customFormat="1" ht="30" customHeight="1" thickBot="1">
      <c r="A6" s="517"/>
      <c r="B6" s="519"/>
      <c r="C6" s="519"/>
      <c r="D6" s="520"/>
      <c r="E6" s="520"/>
      <c r="F6" s="519"/>
      <c r="G6" s="515"/>
      <c r="H6" s="96" t="s">
        <v>93</v>
      </c>
    </row>
    <row r="7" spans="1:15" ht="30" customHeight="1" thickBot="1">
      <c r="A7" s="91">
        <v>301010000</v>
      </c>
      <c r="B7" s="92" t="s">
        <v>63</v>
      </c>
      <c r="C7" s="93"/>
      <c r="D7" s="93"/>
      <c r="E7" s="93"/>
      <c r="F7" s="141"/>
      <c r="G7" s="141"/>
      <c r="H7" s="94"/>
    </row>
    <row r="8" spans="1:15" ht="30" customHeight="1">
      <c r="A8" s="89">
        <v>301010100</v>
      </c>
      <c r="B8" s="76" t="s">
        <v>41</v>
      </c>
      <c r="C8" s="55"/>
      <c r="D8" s="55"/>
      <c r="E8" s="71"/>
      <c r="F8" s="142"/>
      <c r="G8" s="142"/>
      <c r="H8" s="90"/>
    </row>
    <row r="9" spans="1:15" ht="30" customHeight="1">
      <c r="A9" s="81">
        <v>301010101</v>
      </c>
      <c r="B9" s="56" t="s">
        <v>42</v>
      </c>
      <c r="C9" s="57" t="s">
        <v>43</v>
      </c>
      <c r="D9" s="57" t="s">
        <v>161</v>
      </c>
      <c r="E9" s="58">
        <v>3700000</v>
      </c>
      <c r="F9" s="143">
        <v>0.62</v>
      </c>
      <c r="G9" s="143">
        <v>1.25</v>
      </c>
      <c r="H9" s="177">
        <f>IF(D9="خدمات ارائه شده است",E9*F9*G9,0)</f>
        <v>2867500</v>
      </c>
    </row>
    <row r="10" spans="1:15" ht="30" customHeight="1">
      <c r="A10" s="81">
        <v>301010102</v>
      </c>
      <c r="B10" s="56" t="s">
        <v>64</v>
      </c>
      <c r="C10" s="57" t="s">
        <v>43</v>
      </c>
      <c r="D10" s="57" t="s">
        <v>161</v>
      </c>
      <c r="E10" s="58">
        <v>7600000</v>
      </c>
      <c r="F10" s="143">
        <v>0.62</v>
      </c>
      <c r="G10" s="143">
        <f>G$9</f>
        <v>1.25</v>
      </c>
      <c r="H10" s="177">
        <f t="shared" ref="H10:H40" si="0">IF(D10="خدمات ارائه شده است",E10*F10*G10,0)</f>
        <v>5890000</v>
      </c>
    </row>
    <row r="11" spans="1:15" s="35" customFormat="1" ht="30" customHeight="1">
      <c r="A11" s="81">
        <v>301010103</v>
      </c>
      <c r="B11" s="56" t="s">
        <v>65</v>
      </c>
      <c r="C11" s="57" t="s">
        <v>43</v>
      </c>
      <c r="D11" s="57" t="s">
        <v>161</v>
      </c>
      <c r="E11" s="58">
        <v>7600000</v>
      </c>
      <c r="F11" s="143">
        <v>0.62</v>
      </c>
      <c r="G11" s="143">
        <f t="shared" ref="G11:G40" si="1">G$9</f>
        <v>1.25</v>
      </c>
      <c r="H11" s="177">
        <f t="shared" si="0"/>
        <v>5890000</v>
      </c>
    </row>
    <row r="12" spans="1:15" s="34" customFormat="1" ht="30" customHeight="1">
      <c r="A12" s="81">
        <v>301010104</v>
      </c>
      <c r="B12" s="56" t="s">
        <v>66</v>
      </c>
      <c r="C12" s="57" t="s">
        <v>43</v>
      </c>
      <c r="D12" s="57" t="s">
        <v>161</v>
      </c>
      <c r="E12" s="58">
        <v>7600000</v>
      </c>
      <c r="F12" s="143">
        <v>0.62</v>
      </c>
      <c r="G12" s="143">
        <f t="shared" si="1"/>
        <v>1.25</v>
      </c>
      <c r="H12" s="177">
        <f t="shared" si="0"/>
        <v>5890000</v>
      </c>
    </row>
    <row r="13" spans="1:15" s="36" customFormat="1" ht="30" customHeight="1" thickBot="1">
      <c r="A13" s="74">
        <v>301010105</v>
      </c>
      <c r="B13" s="63" t="s">
        <v>67</v>
      </c>
      <c r="C13" s="75" t="s">
        <v>43</v>
      </c>
      <c r="D13" s="57" t="s">
        <v>161</v>
      </c>
      <c r="E13" s="58">
        <v>7600000</v>
      </c>
      <c r="F13" s="144">
        <v>0.62</v>
      </c>
      <c r="G13" s="144">
        <f t="shared" si="1"/>
        <v>1.25</v>
      </c>
      <c r="H13" s="178">
        <f t="shared" si="0"/>
        <v>5890000</v>
      </c>
    </row>
    <row r="14" spans="1:15" ht="30" customHeight="1">
      <c r="A14" s="89">
        <v>301010200</v>
      </c>
      <c r="B14" s="76" t="s">
        <v>44</v>
      </c>
      <c r="C14" s="55"/>
      <c r="D14" s="55"/>
      <c r="E14" s="71"/>
      <c r="F14" s="142"/>
      <c r="G14" s="142"/>
      <c r="H14" s="179"/>
    </row>
    <row r="15" spans="1:15" ht="30" customHeight="1">
      <c r="A15" s="60">
        <v>301010201</v>
      </c>
      <c r="B15" s="56" t="s">
        <v>45</v>
      </c>
      <c r="C15" s="61" t="s">
        <v>43</v>
      </c>
      <c r="D15" s="61" t="s">
        <v>161</v>
      </c>
      <c r="E15" s="58">
        <v>9400000</v>
      </c>
      <c r="F15" s="143">
        <v>0.62</v>
      </c>
      <c r="G15" s="143">
        <f t="shared" si="1"/>
        <v>1.25</v>
      </c>
      <c r="H15" s="177">
        <f t="shared" si="0"/>
        <v>7285000</v>
      </c>
    </row>
    <row r="16" spans="1:15" ht="30" customHeight="1">
      <c r="A16" s="60">
        <v>301010202</v>
      </c>
      <c r="B16" s="56" t="s">
        <v>68</v>
      </c>
      <c r="C16" s="61" t="s">
        <v>43</v>
      </c>
      <c r="D16" s="61" t="s">
        <v>161</v>
      </c>
      <c r="E16" s="58">
        <v>7600000</v>
      </c>
      <c r="F16" s="143">
        <v>0.62</v>
      </c>
      <c r="G16" s="143">
        <f t="shared" si="1"/>
        <v>1.25</v>
      </c>
      <c r="H16" s="177">
        <f t="shared" si="0"/>
        <v>5890000</v>
      </c>
    </row>
    <row r="17" spans="1:8" ht="30" customHeight="1">
      <c r="A17" s="60">
        <v>301010203</v>
      </c>
      <c r="B17" s="56" t="s">
        <v>69</v>
      </c>
      <c r="C17" s="61" t="s">
        <v>43</v>
      </c>
      <c r="D17" s="61" t="s">
        <v>161</v>
      </c>
      <c r="E17" s="58">
        <v>7600000</v>
      </c>
      <c r="F17" s="143">
        <v>0.62</v>
      </c>
      <c r="G17" s="143">
        <f t="shared" si="1"/>
        <v>1.25</v>
      </c>
      <c r="H17" s="177">
        <f t="shared" si="0"/>
        <v>5890000</v>
      </c>
    </row>
    <row r="18" spans="1:8" s="34" customFormat="1" ht="30" customHeight="1">
      <c r="A18" s="60">
        <v>301010204</v>
      </c>
      <c r="B18" s="56" t="s">
        <v>70</v>
      </c>
      <c r="C18" s="61" t="s">
        <v>43</v>
      </c>
      <c r="D18" s="61" t="s">
        <v>161</v>
      </c>
      <c r="E18" s="58">
        <v>7600000</v>
      </c>
      <c r="F18" s="143">
        <v>0.62</v>
      </c>
      <c r="G18" s="143">
        <f t="shared" si="1"/>
        <v>1.25</v>
      </c>
      <c r="H18" s="177">
        <f t="shared" si="0"/>
        <v>5890000</v>
      </c>
    </row>
    <row r="19" spans="1:8" ht="30" customHeight="1" thickBot="1">
      <c r="A19" s="62">
        <v>301010205</v>
      </c>
      <c r="B19" s="63" t="s">
        <v>46</v>
      </c>
      <c r="C19" s="64" t="s">
        <v>43</v>
      </c>
      <c r="D19" s="61" t="s">
        <v>161</v>
      </c>
      <c r="E19" s="58">
        <v>7600000</v>
      </c>
      <c r="F19" s="144">
        <v>0.62</v>
      </c>
      <c r="G19" s="144">
        <f t="shared" si="1"/>
        <v>1.25</v>
      </c>
      <c r="H19" s="178">
        <f t="shared" si="0"/>
        <v>5890000</v>
      </c>
    </row>
    <row r="20" spans="1:8" s="32" customFormat="1" ht="30" customHeight="1">
      <c r="A20" s="87">
        <v>301020000</v>
      </c>
      <c r="B20" s="54" t="s">
        <v>47</v>
      </c>
      <c r="C20" s="80"/>
      <c r="D20" s="80"/>
      <c r="E20" s="88"/>
      <c r="F20" s="88"/>
      <c r="G20" s="88"/>
      <c r="H20" s="180"/>
    </row>
    <row r="21" spans="1:8" ht="30" customHeight="1">
      <c r="A21" s="66">
        <v>301020100</v>
      </c>
      <c r="B21" s="56" t="s">
        <v>71</v>
      </c>
      <c r="C21" s="67" t="s">
        <v>43</v>
      </c>
      <c r="D21" s="61" t="s">
        <v>161</v>
      </c>
      <c r="E21" s="59">
        <v>46900000</v>
      </c>
      <c r="F21" s="145">
        <v>0.62</v>
      </c>
      <c r="G21" s="145">
        <f t="shared" si="1"/>
        <v>1.25</v>
      </c>
      <c r="H21" s="181">
        <f t="shared" si="0"/>
        <v>36347500</v>
      </c>
    </row>
    <row r="22" spans="1:8" ht="30" customHeight="1">
      <c r="A22" s="66">
        <v>301020200</v>
      </c>
      <c r="B22" s="56" t="s">
        <v>72</v>
      </c>
      <c r="C22" s="67" t="s">
        <v>43</v>
      </c>
      <c r="D22" s="61" t="s">
        <v>161</v>
      </c>
      <c r="E22" s="59">
        <v>46900000</v>
      </c>
      <c r="F22" s="145">
        <v>0.62</v>
      </c>
      <c r="G22" s="145">
        <f t="shared" si="1"/>
        <v>1.25</v>
      </c>
      <c r="H22" s="181">
        <f t="shared" si="0"/>
        <v>36347500</v>
      </c>
    </row>
    <row r="23" spans="1:8" ht="30" customHeight="1">
      <c r="A23" s="66">
        <v>301020300</v>
      </c>
      <c r="B23" s="56" t="s">
        <v>192</v>
      </c>
      <c r="C23" s="67" t="s">
        <v>43</v>
      </c>
      <c r="D23" s="61" t="s">
        <v>161</v>
      </c>
      <c r="E23" s="59">
        <v>24400000</v>
      </c>
      <c r="F23" s="145">
        <v>0.62</v>
      </c>
      <c r="G23" s="145">
        <f t="shared" si="1"/>
        <v>1.25</v>
      </c>
      <c r="H23" s="181">
        <f t="shared" si="0"/>
        <v>18910000</v>
      </c>
    </row>
    <row r="24" spans="1:8" ht="30" customHeight="1">
      <c r="A24" s="66">
        <v>301020400</v>
      </c>
      <c r="B24" s="56" t="s">
        <v>73</v>
      </c>
      <c r="C24" s="67" t="s">
        <v>74</v>
      </c>
      <c r="D24" s="61" t="s">
        <v>161</v>
      </c>
      <c r="E24" s="59">
        <v>86200000</v>
      </c>
      <c r="F24" s="145">
        <v>0.62</v>
      </c>
      <c r="G24" s="145">
        <f t="shared" si="1"/>
        <v>1.25</v>
      </c>
      <c r="H24" s="181">
        <f t="shared" si="0"/>
        <v>66805000</v>
      </c>
    </row>
    <row r="25" spans="1:8" s="36" customFormat="1" ht="30" customHeight="1">
      <c r="A25" s="66">
        <v>301020500</v>
      </c>
      <c r="B25" s="56" t="s">
        <v>48</v>
      </c>
      <c r="C25" s="67" t="s">
        <v>49</v>
      </c>
      <c r="D25" s="61" t="s">
        <v>161</v>
      </c>
      <c r="E25" s="59">
        <v>9400000</v>
      </c>
      <c r="F25" s="145">
        <v>0.62</v>
      </c>
      <c r="G25" s="145">
        <f t="shared" si="1"/>
        <v>1.25</v>
      </c>
      <c r="H25" s="181">
        <f t="shared" si="0"/>
        <v>7285000</v>
      </c>
    </row>
    <row r="26" spans="1:8" ht="30" customHeight="1" thickBot="1">
      <c r="A26" s="68">
        <v>301020600</v>
      </c>
      <c r="B26" s="63" t="s">
        <v>50</v>
      </c>
      <c r="C26" s="69" t="s">
        <v>49</v>
      </c>
      <c r="D26" s="61" t="s">
        <v>161</v>
      </c>
      <c r="E26" s="59">
        <v>9400000</v>
      </c>
      <c r="F26" s="146">
        <v>0.62</v>
      </c>
      <c r="G26" s="146">
        <f t="shared" si="1"/>
        <v>1.25</v>
      </c>
      <c r="H26" s="182">
        <f t="shared" si="0"/>
        <v>7285000</v>
      </c>
    </row>
    <row r="27" spans="1:8" s="32" customFormat="1" ht="30" customHeight="1">
      <c r="A27" s="53">
        <v>301030000</v>
      </c>
      <c r="B27" s="54" t="s">
        <v>51</v>
      </c>
      <c r="C27" s="70"/>
      <c r="D27" s="70"/>
      <c r="E27" s="71"/>
      <c r="F27" s="142"/>
      <c r="G27" s="142"/>
      <c r="H27" s="179"/>
    </row>
    <row r="28" spans="1:8" ht="42" customHeight="1">
      <c r="A28" s="81">
        <v>301030100</v>
      </c>
      <c r="B28" s="56" t="s">
        <v>190</v>
      </c>
      <c r="C28" s="67" t="s">
        <v>123</v>
      </c>
      <c r="D28" s="61" t="s">
        <v>161</v>
      </c>
      <c r="E28" s="59">
        <v>30100000</v>
      </c>
      <c r="F28" s="145">
        <v>0.62</v>
      </c>
      <c r="G28" s="145">
        <f t="shared" si="1"/>
        <v>1.25</v>
      </c>
      <c r="H28" s="181">
        <f t="shared" si="0"/>
        <v>23327500</v>
      </c>
    </row>
    <row r="29" spans="1:8" ht="30" customHeight="1">
      <c r="A29" s="81">
        <v>301030200</v>
      </c>
      <c r="B29" s="56" t="s">
        <v>189</v>
      </c>
      <c r="C29" s="72" t="s">
        <v>49</v>
      </c>
      <c r="D29" s="61" t="s">
        <v>161</v>
      </c>
      <c r="E29" s="59">
        <v>14900000</v>
      </c>
      <c r="F29" s="145">
        <v>0.62</v>
      </c>
      <c r="G29" s="145">
        <f t="shared" si="1"/>
        <v>1.25</v>
      </c>
      <c r="H29" s="181">
        <f t="shared" si="0"/>
        <v>11547500</v>
      </c>
    </row>
    <row r="30" spans="1:8" ht="30" customHeight="1">
      <c r="A30" s="81">
        <v>301030300</v>
      </c>
      <c r="B30" s="56" t="s">
        <v>75</v>
      </c>
      <c r="C30" s="72" t="s">
        <v>52</v>
      </c>
      <c r="D30" s="61" t="s">
        <v>161</v>
      </c>
      <c r="E30" s="59">
        <v>14900000</v>
      </c>
      <c r="F30" s="145">
        <v>0.62</v>
      </c>
      <c r="G30" s="145">
        <f t="shared" si="1"/>
        <v>1.25</v>
      </c>
      <c r="H30" s="181">
        <f t="shared" si="0"/>
        <v>11547500</v>
      </c>
    </row>
    <row r="31" spans="1:8" ht="30" customHeight="1">
      <c r="A31" s="81">
        <v>301030400</v>
      </c>
      <c r="B31" s="56" t="s">
        <v>76</v>
      </c>
      <c r="C31" s="72" t="s">
        <v>43</v>
      </c>
      <c r="D31" s="61" t="s">
        <v>161</v>
      </c>
      <c r="E31" s="59">
        <v>14900000</v>
      </c>
      <c r="F31" s="145">
        <v>0.62</v>
      </c>
      <c r="G31" s="145">
        <f t="shared" si="1"/>
        <v>1.25</v>
      </c>
      <c r="H31" s="181">
        <f t="shared" si="0"/>
        <v>11547500</v>
      </c>
    </row>
    <row r="32" spans="1:8" s="34" customFormat="1" ht="30" customHeight="1" thickBot="1">
      <c r="A32" s="81">
        <v>301030500</v>
      </c>
      <c r="B32" s="73" t="s">
        <v>77</v>
      </c>
      <c r="C32" s="72" t="s">
        <v>43</v>
      </c>
      <c r="D32" s="61" t="s">
        <v>161</v>
      </c>
      <c r="E32" s="59">
        <v>22500000</v>
      </c>
      <c r="F32" s="145">
        <v>0.62</v>
      </c>
      <c r="G32" s="145">
        <f t="shared" si="1"/>
        <v>1.25</v>
      </c>
      <c r="H32" s="181">
        <f t="shared" si="0"/>
        <v>17437500</v>
      </c>
    </row>
    <row r="33" spans="1:8" ht="30" customHeight="1">
      <c r="A33" s="53">
        <v>301040000</v>
      </c>
      <c r="B33" s="54" t="s">
        <v>53</v>
      </c>
      <c r="C33" s="71"/>
      <c r="D33" s="71"/>
      <c r="E33" s="71"/>
      <c r="F33" s="142"/>
      <c r="G33" s="142"/>
      <c r="H33" s="179"/>
    </row>
    <row r="34" spans="1:8" s="34" customFormat="1" ht="30" customHeight="1" thickBot="1">
      <c r="A34" s="81">
        <v>301040100</v>
      </c>
      <c r="B34" s="56" t="s">
        <v>195</v>
      </c>
      <c r="C34" s="72" t="s">
        <v>78</v>
      </c>
      <c r="D34" s="61" t="s">
        <v>161</v>
      </c>
      <c r="E34" s="59">
        <v>36400000</v>
      </c>
      <c r="F34" s="145">
        <v>0.62</v>
      </c>
      <c r="G34" s="145">
        <f t="shared" si="1"/>
        <v>1.25</v>
      </c>
      <c r="H34" s="181">
        <f t="shared" si="0"/>
        <v>28210000</v>
      </c>
    </row>
    <row r="35" spans="1:8" ht="30" customHeight="1">
      <c r="A35" s="53">
        <v>301050000</v>
      </c>
      <c r="B35" s="76" t="s">
        <v>79</v>
      </c>
      <c r="C35" s="71"/>
      <c r="D35" s="71"/>
      <c r="E35" s="71"/>
      <c r="F35" s="142"/>
      <c r="G35" s="142"/>
      <c r="H35" s="179"/>
    </row>
    <row r="36" spans="1:8" s="34" customFormat="1" ht="30" customHeight="1" thickBot="1">
      <c r="A36" s="74">
        <v>301050100</v>
      </c>
      <c r="B36" s="77" t="s">
        <v>99</v>
      </c>
      <c r="C36" s="78" t="s">
        <v>43</v>
      </c>
      <c r="D36" s="61" t="s">
        <v>161</v>
      </c>
      <c r="E36" s="65">
        <v>14900000</v>
      </c>
      <c r="F36" s="146">
        <v>0.62</v>
      </c>
      <c r="G36" s="146">
        <f t="shared" si="1"/>
        <v>1.25</v>
      </c>
      <c r="H36" s="182">
        <f t="shared" si="0"/>
        <v>11547500</v>
      </c>
    </row>
    <row r="37" spans="1:8" ht="30" customHeight="1">
      <c r="A37" s="53">
        <v>301060000</v>
      </c>
      <c r="B37" s="54" t="s">
        <v>80</v>
      </c>
      <c r="C37" s="79"/>
      <c r="D37" s="79"/>
      <c r="E37" s="71"/>
      <c r="F37" s="142"/>
      <c r="G37" s="142"/>
      <c r="H37" s="179"/>
    </row>
    <row r="38" spans="1:8" ht="30" customHeight="1" thickBot="1">
      <c r="A38" s="68">
        <v>301060100</v>
      </c>
      <c r="B38" s="77" t="s">
        <v>54</v>
      </c>
      <c r="C38" s="69" t="s">
        <v>43</v>
      </c>
      <c r="D38" s="61" t="s">
        <v>161</v>
      </c>
      <c r="E38" s="82">
        <v>39300000</v>
      </c>
      <c r="F38" s="147">
        <v>0.62</v>
      </c>
      <c r="G38" s="147">
        <f t="shared" si="1"/>
        <v>1.25</v>
      </c>
      <c r="H38" s="183">
        <f t="shared" si="0"/>
        <v>30457500</v>
      </c>
    </row>
    <row r="39" spans="1:8" ht="30" customHeight="1">
      <c r="A39" s="53">
        <v>301070000</v>
      </c>
      <c r="B39" s="54" t="s">
        <v>55</v>
      </c>
      <c r="C39" s="80"/>
      <c r="D39" s="80"/>
      <c r="E39" s="71"/>
      <c r="F39" s="142"/>
      <c r="G39" s="142"/>
      <c r="H39" s="179"/>
    </row>
    <row r="40" spans="1:8" ht="30" customHeight="1" thickBot="1">
      <c r="A40" s="68">
        <v>301070100</v>
      </c>
      <c r="B40" s="77" t="s">
        <v>56</v>
      </c>
      <c r="C40" s="69" t="s">
        <v>57</v>
      </c>
      <c r="D40" s="61" t="s">
        <v>161</v>
      </c>
      <c r="E40" s="82">
        <v>14900000</v>
      </c>
      <c r="F40" s="147">
        <v>0.62</v>
      </c>
      <c r="G40" s="147">
        <f t="shared" si="1"/>
        <v>1.25</v>
      </c>
      <c r="H40" s="183">
        <f t="shared" si="0"/>
        <v>11547500</v>
      </c>
    </row>
    <row r="41" spans="1:8" ht="30" customHeight="1" thickBot="1">
      <c r="A41" s="509" t="s">
        <v>94</v>
      </c>
      <c r="B41" s="510"/>
      <c r="C41" s="510"/>
      <c r="D41" s="510"/>
      <c r="E41" s="510"/>
      <c r="F41" s="511"/>
      <c r="G41" s="512">
        <f>SUM(H9:H40)</f>
        <v>387422500</v>
      </c>
      <c r="H41" s="513"/>
    </row>
  </sheetData>
  <mergeCells count="14">
    <mergeCell ref="A4:H4"/>
    <mergeCell ref="C5:C6"/>
    <mergeCell ref="F5:F6"/>
    <mergeCell ref="F2:H2"/>
    <mergeCell ref="F1:H1"/>
    <mergeCell ref="A1:E3"/>
    <mergeCell ref="F3:H3"/>
    <mergeCell ref="A41:F41"/>
    <mergeCell ref="G41:H41"/>
    <mergeCell ref="G5:G6"/>
    <mergeCell ref="A5:A6"/>
    <mergeCell ref="B5:B6"/>
    <mergeCell ref="D5:D6"/>
    <mergeCell ref="E5:E6"/>
  </mergeCells>
  <dataValidations count="1">
    <dataValidation type="list" allowBlank="1" showInputMessage="1" showErrorMessage="1" sqref="D9:D13 D21:D26 D36 D28:D32 D38 D15:D19 D40 D34">
      <formula1>$O$1:$O$2</formula1>
    </dataValidation>
  </dataValidations>
  <printOptions horizontalCentered="1"/>
  <pageMargins left="0.2" right="0.2" top="0.5" bottom="0.25" header="0.3" footer="0.3"/>
  <pageSetup paperSize="9" scale="59" orientation="portrait" r:id="rId1"/>
  <headerFooter>
    <oddFooter>&amp;L&amp;"B Nazanin,Bold"&amp;14مهر و امضاء کارفرما:&amp;R&amp;"B Nazanin,Bold"&amp;14مهر و امضاء مهندسین مشاور:</oddFooter>
  </headerFooter>
  <rowBreaks count="1" manualBreakCount="1">
    <brk id="29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64CBECB-EC11-41B9-87A1-ECEF06E388D9}">
            <xm:f>LEFT(D7,LEN($O$2))=$O$2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D7:D40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499984740745262"/>
    <pageSetUpPr fitToPage="1"/>
  </sheetPr>
  <dimension ref="A1:AF26"/>
  <sheetViews>
    <sheetView rightToLeft="1" view="pageBreakPreview" topLeftCell="F1" zoomScale="40" zoomScaleNormal="40" zoomScaleSheetLayoutView="40" workbookViewId="0">
      <selection activeCell="H7" sqref="H7:K16"/>
    </sheetView>
  </sheetViews>
  <sheetFormatPr defaultColWidth="9.140625" defaultRowHeight="29.25" customHeight="1"/>
  <cols>
    <col min="1" max="1" width="28.7109375" style="1" customWidth="1"/>
    <col min="2" max="2" width="24.42578125" style="1" customWidth="1"/>
    <col min="3" max="3" width="23.140625" style="1" customWidth="1"/>
    <col min="4" max="4" width="11.42578125" style="2" customWidth="1"/>
    <col min="5" max="5" width="12.85546875" style="1" customWidth="1"/>
    <col min="6" max="6" width="16.85546875" style="1" customWidth="1"/>
    <col min="7" max="7" width="55.7109375" style="1" customWidth="1"/>
    <col min="8" max="8" width="10.140625" style="1" customWidth="1"/>
    <col min="9" max="9" width="5.42578125" style="1" customWidth="1"/>
    <col min="10" max="10" width="9.28515625" style="1" customWidth="1"/>
    <col min="11" max="11" width="12.5703125" style="1" customWidth="1"/>
    <col min="12" max="12" width="9.28515625" style="1" customWidth="1"/>
    <col min="13" max="13" width="16.140625" style="1" customWidth="1"/>
    <col min="14" max="14" width="9.85546875" style="1" customWidth="1"/>
    <col min="15" max="15" width="16" style="1" customWidth="1"/>
    <col min="16" max="16" width="6.42578125" style="1" customWidth="1"/>
    <col min="17" max="17" width="9.42578125" style="1" customWidth="1"/>
    <col min="18" max="18" width="15.85546875" style="1" customWidth="1"/>
    <col min="19" max="19" width="14.42578125" style="1" customWidth="1"/>
    <col min="20" max="20" width="17.85546875" style="1" customWidth="1"/>
    <col min="21" max="21" width="21.85546875" style="1" customWidth="1"/>
    <col min="22" max="22" width="17.85546875" style="1" customWidth="1"/>
    <col min="23" max="23" width="10.7109375" style="1" customWidth="1"/>
    <col min="24" max="24" width="46.140625" style="1" customWidth="1"/>
    <col min="25" max="25" width="19" style="1" customWidth="1"/>
    <col min="26" max="26" width="12.42578125" style="1" customWidth="1"/>
    <col min="27" max="27" width="26.5703125" style="1" customWidth="1"/>
    <col min="28" max="28" width="15.28515625" style="1" customWidth="1"/>
    <col min="29" max="29" width="24.140625" style="1" customWidth="1"/>
    <col min="30" max="30" width="16.42578125" style="1" hidden="1" customWidth="1"/>
    <col min="31" max="31" width="35.140625" style="1" customWidth="1"/>
    <col min="32" max="32" width="39.5703125" customWidth="1"/>
    <col min="33" max="16384" width="9.140625" style="1"/>
  </cols>
  <sheetData>
    <row r="1" spans="1:32" ht="29.25" customHeight="1" thickBot="1"/>
    <row r="2" spans="1:32" ht="54.75" customHeight="1" thickBot="1">
      <c r="A2" s="588" t="s">
        <v>154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90"/>
      <c r="V2" s="423" t="str">
        <f>'1 خلاصه مالی صورت‌حساب'!E2</f>
        <v xml:space="preserve">دوره کارکرد : 1404/01/01   تا 1404/01/31 </v>
      </c>
      <c r="W2" s="423"/>
      <c r="X2" s="424"/>
      <c r="Y2" s="3"/>
      <c r="Z2" s="3"/>
      <c r="AA2" s="3"/>
      <c r="AB2" s="3"/>
      <c r="AC2" s="3"/>
      <c r="AD2" s="3"/>
      <c r="AE2" s="4"/>
    </row>
    <row r="3" spans="1:32" ht="53.25" customHeight="1" thickBot="1">
      <c r="A3" s="591"/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3"/>
      <c r="V3" s="538" t="str">
        <f>'1 خلاصه مالی صورت‌حساب'!A2</f>
        <v>صورت حساب  شماره :</v>
      </c>
      <c r="W3" s="538"/>
      <c r="X3" s="539"/>
      <c r="Y3" s="3"/>
      <c r="Z3" s="3"/>
      <c r="AA3" s="3"/>
      <c r="AB3" s="3"/>
      <c r="AC3" s="3"/>
      <c r="AD3" s="3"/>
      <c r="AE3" s="3"/>
    </row>
    <row r="4" spans="1:32" ht="51" customHeight="1" thickBot="1">
      <c r="A4" s="594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6"/>
      <c r="V4" s="538" t="s">
        <v>176</v>
      </c>
      <c r="W4" s="538"/>
      <c r="X4" s="539"/>
      <c r="Y4" s="3"/>
      <c r="Z4" s="3"/>
      <c r="AA4" s="3"/>
      <c r="AB4" s="3"/>
      <c r="AC4" s="3"/>
      <c r="AD4" s="3"/>
      <c r="AE4" s="3"/>
    </row>
    <row r="5" spans="1:32" ht="60.75" customHeight="1">
      <c r="A5" s="542" t="s">
        <v>3</v>
      </c>
      <c r="B5" s="544" t="s">
        <v>4</v>
      </c>
      <c r="C5" s="544" t="s">
        <v>5</v>
      </c>
      <c r="D5" s="544" t="s">
        <v>0</v>
      </c>
      <c r="E5" s="544"/>
      <c r="F5" s="536" t="s">
        <v>196</v>
      </c>
      <c r="G5" s="536" t="s">
        <v>197</v>
      </c>
      <c r="H5" s="544" t="s">
        <v>90</v>
      </c>
      <c r="I5" s="544"/>
      <c r="J5" s="544"/>
      <c r="K5" s="544"/>
      <c r="L5" s="601" t="s">
        <v>7</v>
      </c>
      <c r="M5" s="601"/>
      <c r="N5" s="601" t="s">
        <v>8</v>
      </c>
      <c r="O5" s="601"/>
      <c r="P5" s="544" t="s">
        <v>89</v>
      </c>
      <c r="Q5" s="544"/>
      <c r="R5" s="544"/>
      <c r="S5" s="544"/>
      <c r="T5" s="544"/>
      <c r="U5" s="544"/>
      <c r="V5" s="544"/>
      <c r="W5" s="544"/>
      <c r="X5" s="603"/>
      <c r="Y5" s="197" t="s">
        <v>167</v>
      </c>
    </row>
    <row r="6" spans="1:32" ht="108" customHeight="1" thickBot="1">
      <c r="A6" s="543"/>
      <c r="B6" s="545"/>
      <c r="C6" s="545"/>
      <c r="D6" s="545"/>
      <c r="E6" s="545"/>
      <c r="F6" s="537"/>
      <c r="G6" s="537"/>
      <c r="H6" s="545"/>
      <c r="I6" s="545"/>
      <c r="J6" s="545"/>
      <c r="K6" s="545"/>
      <c r="L6" s="602"/>
      <c r="M6" s="602"/>
      <c r="N6" s="602"/>
      <c r="O6" s="602"/>
      <c r="P6" s="597" t="s">
        <v>9</v>
      </c>
      <c r="Q6" s="597"/>
      <c r="R6" s="597"/>
      <c r="S6" s="604" t="s">
        <v>10</v>
      </c>
      <c r="T6" s="604"/>
      <c r="U6" s="133" t="s">
        <v>97</v>
      </c>
      <c r="V6" s="133" t="s">
        <v>81</v>
      </c>
      <c r="W6" s="604" t="s">
        <v>169</v>
      </c>
      <c r="X6" s="605"/>
      <c r="Y6" s="188"/>
    </row>
    <row r="7" spans="1:32" ht="50.1" customHeight="1">
      <c r="A7" s="51">
        <v>303010000</v>
      </c>
      <c r="B7" s="131">
        <v>1</v>
      </c>
      <c r="C7" s="131">
        <v>5</v>
      </c>
      <c r="D7" s="581">
        <v>0</v>
      </c>
      <c r="E7" s="581"/>
      <c r="F7" s="206">
        <v>0</v>
      </c>
      <c r="G7" s="231">
        <f>F7*W7*$W$18</f>
        <v>0</v>
      </c>
      <c r="H7" s="582">
        <v>2513000</v>
      </c>
      <c r="I7" s="583"/>
      <c r="J7" s="583"/>
      <c r="K7" s="584"/>
      <c r="L7" s="585"/>
      <c r="M7" s="585"/>
      <c r="N7" s="585"/>
      <c r="O7" s="585"/>
      <c r="P7" s="587">
        <f>L7*H7</f>
        <v>0</v>
      </c>
      <c r="Q7" s="587"/>
      <c r="R7" s="587"/>
      <c r="S7" s="606">
        <f t="shared" ref="S7:S16" si="0">1.4*N7*H7</f>
        <v>0</v>
      </c>
      <c r="T7" s="606"/>
      <c r="U7" s="132">
        <v>1.6</v>
      </c>
      <c r="V7" s="184">
        <v>1.25</v>
      </c>
      <c r="W7" s="585">
        <f t="shared" ref="W7:W16" si="1">(P7+S7)*U7*V7</f>
        <v>0</v>
      </c>
      <c r="X7" s="586"/>
      <c r="Y7" s="188"/>
    </row>
    <row r="8" spans="1:32" ht="50.1" customHeight="1">
      <c r="A8" s="41">
        <v>303020000</v>
      </c>
      <c r="B8" s="129">
        <v>1</v>
      </c>
      <c r="C8" s="129">
        <v>4</v>
      </c>
      <c r="D8" s="574">
        <v>1</v>
      </c>
      <c r="E8" s="574"/>
      <c r="F8" s="207">
        <v>0</v>
      </c>
      <c r="G8" s="232">
        <f t="shared" ref="G8:G16" si="2">F8*W8*$W$18</f>
        <v>0</v>
      </c>
      <c r="H8" s="548">
        <v>2677000</v>
      </c>
      <c r="I8" s="549">
        <v>403</v>
      </c>
      <c r="J8" s="549">
        <v>403</v>
      </c>
      <c r="K8" s="550">
        <v>403</v>
      </c>
      <c r="L8" s="555"/>
      <c r="M8" s="555"/>
      <c r="N8" s="555"/>
      <c r="O8" s="555"/>
      <c r="P8" s="575">
        <f t="shared" ref="P8:P16" si="3">L8*H8</f>
        <v>0</v>
      </c>
      <c r="Q8" s="575"/>
      <c r="R8" s="575"/>
      <c r="S8" s="554">
        <f t="shared" si="0"/>
        <v>0</v>
      </c>
      <c r="T8" s="554"/>
      <c r="U8" s="127">
        <v>1.6</v>
      </c>
      <c r="V8" s="185">
        <v>1.25</v>
      </c>
      <c r="W8" s="555">
        <f t="shared" si="1"/>
        <v>0</v>
      </c>
      <c r="X8" s="556"/>
      <c r="Y8" s="1" t="s">
        <v>165</v>
      </c>
    </row>
    <row r="9" spans="1:32" s="9" customFormat="1" ht="50.1" customHeight="1">
      <c r="A9" s="42">
        <v>303030000</v>
      </c>
      <c r="B9" s="130">
        <v>1</v>
      </c>
      <c r="C9" s="130">
        <v>3</v>
      </c>
      <c r="D9" s="576">
        <v>2</v>
      </c>
      <c r="E9" s="576"/>
      <c r="F9" s="208">
        <v>0</v>
      </c>
      <c r="G9" s="233">
        <f t="shared" si="2"/>
        <v>0</v>
      </c>
      <c r="H9" s="577">
        <v>3009000</v>
      </c>
      <c r="I9" s="578">
        <v>453</v>
      </c>
      <c r="J9" s="578">
        <v>453</v>
      </c>
      <c r="K9" s="579">
        <v>453</v>
      </c>
      <c r="L9" s="572">
        <v>0</v>
      </c>
      <c r="M9" s="572"/>
      <c r="N9" s="572"/>
      <c r="O9" s="572"/>
      <c r="P9" s="598">
        <v>0</v>
      </c>
      <c r="Q9" s="599"/>
      <c r="R9" s="600"/>
      <c r="S9" s="571">
        <f t="shared" si="0"/>
        <v>0</v>
      </c>
      <c r="T9" s="571"/>
      <c r="U9" s="128">
        <v>1.6</v>
      </c>
      <c r="V9" s="186">
        <v>1.25</v>
      </c>
      <c r="W9" s="572">
        <f>(P9+S9)*U9*V9</f>
        <v>0</v>
      </c>
      <c r="X9" s="573"/>
      <c r="Y9" s="1"/>
      <c r="Z9" s="1"/>
      <c r="AA9" s="1"/>
      <c r="AB9" s="1"/>
      <c r="AC9" s="1"/>
      <c r="AD9" s="1"/>
      <c r="AE9" s="1"/>
      <c r="AF9" s="8"/>
    </row>
    <row r="10" spans="1:32" s="9" customFormat="1" ht="50.1" customHeight="1">
      <c r="A10" s="41">
        <v>303040000</v>
      </c>
      <c r="B10" s="129">
        <v>1</v>
      </c>
      <c r="C10" s="129">
        <v>2</v>
      </c>
      <c r="D10" s="574">
        <v>0</v>
      </c>
      <c r="E10" s="574"/>
      <c r="F10" s="207">
        <v>0</v>
      </c>
      <c r="G10" s="232">
        <f t="shared" si="2"/>
        <v>0</v>
      </c>
      <c r="H10" s="548">
        <v>3499000</v>
      </c>
      <c r="I10" s="549">
        <v>526</v>
      </c>
      <c r="J10" s="549">
        <v>526</v>
      </c>
      <c r="K10" s="550">
        <v>526</v>
      </c>
      <c r="L10" s="555">
        <v>200</v>
      </c>
      <c r="M10" s="555"/>
      <c r="N10" s="555"/>
      <c r="O10" s="555"/>
      <c r="P10" s="575">
        <f t="shared" si="3"/>
        <v>699800000</v>
      </c>
      <c r="Q10" s="575"/>
      <c r="R10" s="575"/>
      <c r="S10" s="554">
        <f t="shared" si="0"/>
        <v>0</v>
      </c>
      <c r="T10" s="554"/>
      <c r="U10" s="127">
        <v>1.6</v>
      </c>
      <c r="V10" s="185">
        <v>1.25</v>
      </c>
      <c r="W10" s="555">
        <f t="shared" si="1"/>
        <v>1399600000</v>
      </c>
      <c r="X10" s="556"/>
      <c r="Y10" s="1"/>
      <c r="Z10" s="1"/>
      <c r="AA10" s="1"/>
      <c r="AB10" s="1"/>
      <c r="AC10" s="1"/>
      <c r="AD10" s="1"/>
      <c r="AE10" s="1"/>
      <c r="AF10" s="8"/>
    </row>
    <row r="11" spans="1:32" s="6" customFormat="1" ht="50.1" customHeight="1">
      <c r="A11" s="42">
        <v>303050000</v>
      </c>
      <c r="B11" s="130">
        <v>1</v>
      </c>
      <c r="C11" s="130">
        <v>1</v>
      </c>
      <c r="D11" s="576">
        <v>1</v>
      </c>
      <c r="E11" s="576"/>
      <c r="F11" s="208">
        <v>1</v>
      </c>
      <c r="G11" s="233">
        <f t="shared" si="2"/>
        <v>2209396000</v>
      </c>
      <c r="H11" s="577">
        <v>4153000</v>
      </c>
      <c r="I11" s="578">
        <v>625</v>
      </c>
      <c r="J11" s="578">
        <v>625</v>
      </c>
      <c r="K11" s="579">
        <v>625</v>
      </c>
      <c r="L11" s="572">
        <v>200</v>
      </c>
      <c r="M11" s="572"/>
      <c r="N11" s="572"/>
      <c r="O11" s="572"/>
      <c r="P11" s="580">
        <f t="shared" si="3"/>
        <v>830600000</v>
      </c>
      <c r="Q11" s="580"/>
      <c r="R11" s="580"/>
      <c r="S11" s="571">
        <f t="shared" si="0"/>
        <v>0</v>
      </c>
      <c r="T11" s="571"/>
      <c r="U11" s="128">
        <v>1.6</v>
      </c>
      <c r="V11" s="186">
        <v>1.25</v>
      </c>
      <c r="W11" s="572">
        <f t="shared" si="1"/>
        <v>1661200000</v>
      </c>
      <c r="X11" s="573"/>
      <c r="Y11" s="26"/>
      <c r="Z11" s="1"/>
      <c r="AA11" s="1"/>
      <c r="AB11" s="1"/>
      <c r="AC11" s="1"/>
      <c r="AD11" s="1"/>
      <c r="AE11" s="1"/>
      <c r="AF11" s="5"/>
    </row>
    <row r="12" spans="1:32" s="9" customFormat="1" ht="50.1" customHeight="1">
      <c r="A12" s="41">
        <v>303060000</v>
      </c>
      <c r="B12" s="129">
        <v>2</v>
      </c>
      <c r="C12" s="129">
        <v>5</v>
      </c>
      <c r="D12" s="574">
        <v>0</v>
      </c>
      <c r="E12" s="574"/>
      <c r="F12" s="207">
        <v>0</v>
      </c>
      <c r="G12" s="232">
        <f t="shared" si="2"/>
        <v>0</v>
      </c>
      <c r="H12" s="548">
        <v>2023000</v>
      </c>
      <c r="I12" s="549">
        <v>305</v>
      </c>
      <c r="J12" s="549">
        <v>305</v>
      </c>
      <c r="K12" s="550">
        <v>305</v>
      </c>
      <c r="L12" s="555">
        <v>0</v>
      </c>
      <c r="M12" s="555"/>
      <c r="N12" s="555"/>
      <c r="O12" s="555"/>
      <c r="P12" s="575">
        <f t="shared" si="3"/>
        <v>0</v>
      </c>
      <c r="Q12" s="575"/>
      <c r="R12" s="575"/>
      <c r="S12" s="554">
        <f t="shared" si="0"/>
        <v>0</v>
      </c>
      <c r="T12" s="554"/>
      <c r="U12" s="127">
        <v>1.6</v>
      </c>
      <c r="V12" s="185">
        <v>1.25</v>
      </c>
      <c r="W12" s="555">
        <f t="shared" si="1"/>
        <v>0</v>
      </c>
      <c r="X12" s="556"/>
      <c r="Y12" s="25"/>
      <c r="Z12" s="1"/>
      <c r="AA12" s="1"/>
      <c r="AB12" s="1"/>
      <c r="AC12" s="1"/>
      <c r="AD12" s="1"/>
      <c r="AE12" s="1"/>
      <c r="AF12" s="8"/>
    </row>
    <row r="13" spans="1:32" s="6" customFormat="1" ht="50.1" customHeight="1">
      <c r="A13" s="42">
        <v>303070000</v>
      </c>
      <c r="B13" s="130">
        <v>2</v>
      </c>
      <c r="C13" s="130">
        <v>4</v>
      </c>
      <c r="D13" s="576">
        <v>1</v>
      </c>
      <c r="E13" s="576"/>
      <c r="F13" s="208">
        <v>0</v>
      </c>
      <c r="G13" s="233">
        <f t="shared" si="2"/>
        <v>0</v>
      </c>
      <c r="H13" s="577">
        <v>2189000</v>
      </c>
      <c r="I13" s="578">
        <v>329</v>
      </c>
      <c r="J13" s="578">
        <v>329</v>
      </c>
      <c r="K13" s="579">
        <v>329</v>
      </c>
      <c r="L13" s="572">
        <v>0</v>
      </c>
      <c r="M13" s="572"/>
      <c r="N13" s="572"/>
      <c r="O13" s="572"/>
      <c r="P13" s="580">
        <f t="shared" si="3"/>
        <v>0</v>
      </c>
      <c r="Q13" s="580"/>
      <c r="R13" s="580"/>
      <c r="S13" s="571">
        <f t="shared" si="0"/>
        <v>0</v>
      </c>
      <c r="T13" s="571"/>
      <c r="U13" s="128">
        <v>1.6</v>
      </c>
      <c r="V13" s="186">
        <v>1.25</v>
      </c>
      <c r="W13" s="572">
        <f>(P13+S13)*U13*V13</f>
        <v>0</v>
      </c>
      <c r="X13" s="573"/>
      <c r="Y13" s="1"/>
      <c r="Z13" s="1"/>
      <c r="AA13" s="1"/>
      <c r="AB13" s="1"/>
      <c r="AC13" s="1"/>
      <c r="AD13" s="1"/>
      <c r="AE13" s="1"/>
      <c r="AF13" s="5"/>
    </row>
    <row r="14" spans="1:32" s="9" customFormat="1" ht="50.1" customHeight="1">
      <c r="A14" s="41">
        <v>303080000</v>
      </c>
      <c r="B14" s="129">
        <v>2</v>
      </c>
      <c r="C14" s="129">
        <v>3</v>
      </c>
      <c r="D14" s="574">
        <v>0</v>
      </c>
      <c r="E14" s="574"/>
      <c r="F14" s="207">
        <v>0</v>
      </c>
      <c r="G14" s="232">
        <f t="shared" si="2"/>
        <v>0</v>
      </c>
      <c r="H14" s="548">
        <v>2405000</v>
      </c>
      <c r="I14" s="549">
        <v>329</v>
      </c>
      <c r="J14" s="549">
        <v>329</v>
      </c>
      <c r="K14" s="550">
        <v>329</v>
      </c>
      <c r="L14" s="555">
        <v>0</v>
      </c>
      <c r="M14" s="555"/>
      <c r="N14" s="555"/>
      <c r="O14" s="555"/>
      <c r="P14" s="575">
        <f t="shared" si="3"/>
        <v>0</v>
      </c>
      <c r="Q14" s="575"/>
      <c r="R14" s="575"/>
      <c r="S14" s="554">
        <f t="shared" si="0"/>
        <v>0</v>
      </c>
      <c r="T14" s="554"/>
      <c r="U14" s="127">
        <v>1.6</v>
      </c>
      <c r="V14" s="185">
        <v>1.25</v>
      </c>
      <c r="W14" s="555">
        <f t="shared" si="1"/>
        <v>0</v>
      </c>
      <c r="X14" s="556"/>
      <c r="Y14" s="1"/>
      <c r="Z14" s="1"/>
      <c r="AA14" s="1"/>
      <c r="AB14" s="1"/>
      <c r="AC14" s="1"/>
      <c r="AD14" s="1"/>
      <c r="AE14" s="1"/>
      <c r="AF14" s="8"/>
    </row>
    <row r="15" spans="1:32" s="6" customFormat="1" ht="50.1" customHeight="1">
      <c r="A15" s="42">
        <v>303090000</v>
      </c>
      <c r="B15" s="130">
        <v>2</v>
      </c>
      <c r="C15" s="130">
        <v>2</v>
      </c>
      <c r="D15" s="576">
        <v>0</v>
      </c>
      <c r="E15" s="576"/>
      <c r="F15" s="208">
        <v>0</v>
      </c>
      <c r="G15" s="233">
        <f t="shared" si="2"/>
        <v>0</v>
      </c>
      <c r="H15" s="577">
        <v>2785000</v>
      </c>
      <c r="I15" s="578">
        <v>329</v>
      </c>
      <c r="J15" s="578">
        <v>329</v>
      </c>
      <c r="K15" s="579">
        <v>329</v>
      </c>
      <c r="L15" s="572">
        <v>0</v>
      </c>
      <c r="M15" s="572"/>
      <c r="N15" s="572"/>
      <c r="O15" s="572"/>
      <c r="P15" s="580">
        <f t="shared" si="3"/>
        <v>0</v>
      </c>
      <c r="Q15" s="580"/>
      <c r="R15" s="580"/>
      <c r="S15" s="571">
        <f t="shared" si="0"/>
        <v>0</v>
      </c>
      <c r="T15" s="571"/>
      <c r="U15" s="128">
        <v>1.6</v>
      </c>
      <c r="V15" s="186">
        <v>1.25</v>
      </c>
      <c r="W15" s="572">
        <f t="shared" si="1"/>
        <v>0</v>
      </c>
      <c r="X15" s="573"/>
      <c r="Y15" s="1"/>
      <c r="Z15" s="1"/>
      <c r="AA15" s="1"/>
      <c r="AB15" s="1"/>
      <c r="AC15" s="1"/>
      <c r="AD15" s="1"/>
      <c r="AE15" s="1"/>
      <c r="AF15" s="5"/>
    </row>
    <row r="16" spans="1:32" ht="50.1" customHeight="1" thickBot="1">
      <c r="A16" s="52">
        <v>303100000</v>
      </c>
      <c r="B16" s="126">
        <v>2</v>
      </c>
      <c r="C16" s="126">
        <v>1</v>
      </c>
      <c r="D16" s="547">
        <v>0</v>
      </c>
      <c r="E16" s="547"/>
      <c r="F16" s="209">
        <v>0</v>
      </c>
      <c r="G16" s="234">
        <f t="shared" si="2"/>
        <v>0</v>
      </c>
      <c r="H16" s="548">
        <v>3116000</v>
      </c>
      <c r="I16" s="549">
        <v>329</v>
      </c>
      <c r="J16" s="549">
        <v>329</v>
      </c>
      <c r="K16" s="550">
        <v>329</v>
      </c>
      <c r="L16" s="552">
        <v>0</v>
      </c>
      <c r="M16" s="552"/>
      <c r="N16" s="552"/>
      <c r="O16" s="552"/>
      <c r="P16" s="551">
        <f t="shared" si="3"/>
        <v>0</v>
      </c>
      <c r="Q16" s="551"/>
      <c r="R16" s="551"/>
      <c r="S16" s="546">
        <f t="shared" si="0"/>
        <v>0</v>
      </c>
      <c r="T16" s="546"/>
      <c r="U16" s="125">
        <v>1.6</v>
      </c>
      <c r="V16" s="187">
        <v>1.25</v>
      </c>
      <c r="W16" s="552">
        <f t="shared" si="1"/>
        <v>0</v>
      </c>
      <c r="X16" s="553"/>
      <c r="AF16" s="7"/>
    </row>
    <row r="17" spans="1:32" ht="50.1" customHeight="1" thickBot="1">
      <c r="A17" s="540" t="s">
        <v>20</v>
      </c>
      <c r="B17" s="541"/>
      <c r="C17" s="541"/>
      <c r="D17" s="541"/>
      <c r="E17" s="541"/>
      <c r="F17" s="541"/>
      <c r="G17" s="541"/>
      <c r="H17" s="541"/>
      <c r="I17" s="541"/>
      <c r="J17" s="541"/>
      <c r="K17" s="541"/>
      <c r="L17" s="541"/>
      <c r="M17" s="541"/>
      <c r="N17" s="541"/>
      <c r="O17" s="541"/>
      <c r="P17" s="541"/>
      <c r="Q17" s="541"/>
      <c r="R17" s="541"/>
      <c r="S17" s="541"/>
      <c r="T17" s="541"/>
      <c r="U17" s="541"/>
      <c r="V17" s="541"/>
      <c r="W17" s="563">
        <f>SUM(W7:X16)</f>
        <v>3060800000</v>
      </c>
      <c r="X17" s="564"/>
      <c r="AF17" s="7"/>
    </row>
    <row r="18" spans="1:32" ht="50.1" customHeight="1" thickBot="1">
      <c r="A18" s="567" t="s">
        <v>100</v>
      </c>
      <c r="B18" s="568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9">
        <v>1.33</v>
      </c>
      <c r="X18" s="570"/>
    </row>
    <row r="19" spans="1:32" ht="50.1" customHeight="1" thickBot="1">
      <c r="A19" s="540" t="s">
        <v>59</v>
      </c>
      <c r="B19" s="541"/>
      <c r="C19" s="541"/>
      <c r="D19" s="541"/>
      <c r="E19" s="541"/>
      <c r="F19" s="541"/>
      <c r="G19" s="541"/>
      <c r="H19" s="541"/>
      <c r="I19" s="541"/>
      <c r="J19" s="541"/>
      <c r="K19" s="541"/>
      <c r="L19" s="541"/>
      <c r="M19" s="541"/>
      <c r="N19" s="541"/>
      <c r="O19" s="541"/>
      <c r="P19" s="541"/>
      <c r="Q19" s="541"/>
      <c r="R19" s="541"/>
      <c r="S19" s="541"/>
      <c r="T19" s="541"/>
      <c r="U19" s="541"/>
      <c r="V19" s="541"/>
      <c r="W19" s="563">
        <f>W17*W18</f>
        <v>4070864000</v>
      </c>
      <c r="X19" s="564"/>
    </row>
    <row r="20" spans="1:32" ht="54.75" customHeight="1">
      <c r="A20" s="198" t="s">
        <v>180</v>
      </c>
      <c r="H20" s="48"/>
      <c r="I20" s="48"/>
      <c r="J20" s="48"/>
      <c r="K20" s="16"/>
    </row>
    <row r="21" spans="1:32" ht="39.950000000000003" customHeight="1"/>
    <row r="22" spans="1:32" ht="39.950000000000003" customHeight="1"/>
    <row r="23" spans="1:32" ht="39.950000000000003" customHeight="1"/>
    <row r="24" spans="1:32" ht="60" hidden="1" customHeight="1">
      <c r="L24" s="559" t="s">
        <v>22</v>
      </c>
      <c r="M24" s="559"/>
      <c r="N24" s="559"/>
      <c r="O24" s="559"/>
      <c r="P24" s="559"/>
      <c r="Q24" s="559"/>
      <c r="R24" s="559"/>
      <c r="S24" s="559"/>
      <c r="T24" s="559"/>
      <c r="U24" s="28"/>
      <c r="V24" s="28"/>
      <c r="W24" s="561"/>
      <c r="X24" s="562"/>
    </row>
    <row r="25" spans="1:32" ht="60" hidden="1" customHeight="1" thickBot="1">
      <c r="L25" s="560" t="s">
        <v>21</v>
      </c>
      <c r="M25" s="560"/>
      <c r="N25" s="560"/>
      <c r="O25" s="560"/>
      <c r="P25" s="560"/>
      <c r="Q25" s="560"/>
      <c r="R25" s="560"/>
      <c r="S25" s="560"/>
      <c r="T25" s="560"/>
      <c r="U25" s="29"/>
      <c r="V25" s="29"/>
      <c r="W25" s="565"/>
      <c r="X25" s="566"/>
    </row>
    <row r="26" spans="1:32" ht="60" hidden="1" customHeight="1" thickBot="1">
      <c r="L26" s="17"/>
      <c r="M26" s="17"/>
      <c r="N26" s="17"/>
      <c r="O26" s="17"/>
      <c r="P26" s="17"/>
      <c r="Q26" s="17"/>
      <c r="R26" s="17"/>
      <c r="S26" s="17"/>
      <c r="T26" s="18"/>
      <c r="U26" s="17"/>
      <c r="V26" s="17"/>
      <c r="W26" s="557"/>
      <c r="X26" s="558"/>
    </row>
  </sheetData>
  <mergeCells count="98">
    <mergeCell ref="A2:U4"/>
    <mergeCell ref="V4:X4"/>
    <mergeCell ref="P6:R6"/>
    <mergeCell ref="P9:R9"/>
    <mergeCell ref="L5:M6"/>
    <mergeCell ref="N5:O6"/>
    <mergeCell ref="L7:M7"/>
    <mergeCell ref="N7:O7"/>
    <mergeCell ref="L8:M8"/>
    <mergeCell ref="N8:O8"/>
    <mergeCell ref="L9:M9"/>
    <mergeCell ref="N9:O9"/>
    <mergeCell ref="P5:X5"/>
    <mergeCell ref="S6:T6"/>
    <mergeCell ref="W6:X6"/>
    <mergeCell ref="S7:T7"/>
    <mergeCell ref="W7:X7"/>
    <mergeCell ref="S8:T8"/>
    <mergeCell ref="P7:R7"/>
    <mergeCell ref="P8:R8"/>
    <mergeCell ref="S9:T9"/>
    <mergeCell ref="W9:X9"/>
    <mergeCell ref="D7:E7"/>
    <mergeCell ref="H7:K7"/>
    <mergeCell ref="D8:E8"/>
    <mergeCell ref="H8:K8"/>
    <mergeCell ref="P10:R10"/>
    <mergeCell ref="D11:E11"/>
    <mergeCell ref="H11:K11"/>
    <mergeCell ref="P11:R11"/>
    <mergeCell ref="W8:X8"/>
    <mergeCell ref="D9:E9"/>
    <mergeCell ref="H9:K9"/>
    <mergeCell ref="L10:M10"/>
    <mergeCell ref="N10:O10"/>
    <mergeCell ref="L11:M11"/>
    <mergeCell ref="N11:O11"/>
    <mergeCell ref="D10:E10"/>
    <mergeCell ref="H10:K10"/>
    <mergeCell ref="W10:X10"/>
    <mergeCell ref="S11:T11"/>
    <mergeCell ref="W11:X11"/>
    <mergeCell ref="D13:E13"/>
    <mergeCell ref="H13:K13"/>
    <mergeCell ref="P13:R13"/>
    <mergeCell ref="N12:O12"/>
    <mergeCell ref="L13:M13"/>
    <mergeCell ref="N13:O13"/>
    <mergeCell ref="L12:M12"/>
    <mergeCell ref="D12:E12"/>
    <mergeCell ref="H12:K12"/>
    <mergeCell ref="P12:R12"/>
    <mergeCell ref="S14:T14"/>
    <mergeCell ref="W14:X14"/>
    <mergeCell ref="S15:T15"/>
    <mergeCell ref="W15:X15"/>
    <mergeCell ref="D14:E14"/>
    <mergeCell ref="H14:K14"/>
    <mergeCell ref="P14:R14"/>
    <mergeCell ref="D15:E15"/>
    <mergeCell ref="H15:K15"/>
    <mergeCell ref="P15:R15"/>
    <mergeCell ref="L14:M14"/>
    <mergeCell ref="N14:O14"/>
    <mergeCell ref="L15:M15"/>
    <mergeCell ref="N15:O15"/>
    <mergeCell ref="N16:O16"/>
    <mergeCell ref="S10:T10"/>
    <mergeCell ref="S12:T12"/>
    <mergeCell ref="W12:X12"/>
    <mergeCell ref="W26:X26"/>
    <mergeCell ref="L24:T24"/>
    <mergeCell ref="L25:T25"/>
    <mergeCell ref="W24:X24"/>
    <mergeCell ref="W17:X17"/>
    <mergeCell ref="W25:X25"/>
    <mergeCell ref="A18:V18"/>
    <mergeCell ref="W18:X18"/>
    <mergeCell ref="A19:V19"/>
    <mergeCell ref="W19:X19"/>
    <mergeCell ref="S13:T13"/>
    <mergeCell ref="W13:X13"/>
    <mergeCell ref="F5:F6"/>
    <mergeCell ref="G5:G6"/>
    <mergeCell ref="V2:X2"/>
    <mergeCell ref="V3:X3"/>
    <mergeCell ref="A17:V17"/>
    <mergeCell ref="A5:A6"/>
    <mergeCell ref="B5:B6"/>
    <mergeCell ref="C5:C6"/>
    <mergeCell ref="S16:T16"/>
    <mergeCell ref="D16:E16"/>
    <mergeCell ref="H16:K16"/>
    <mergeCell ref="P16:R16"/>
    <mergeCell ref="D5:E6"/>
    <mergeCell ref="H5:K6"/>
    <mergeCell ref="W16:X16"/>
    <mergeCell ref="L16:M16"/>
  </mergeCells>
  <phoneticPr fontId="8" type="noConversion"/>
  <conditionalFormatting sqref="F7:F16">
    <cfRule type="iconSet" priority="1">
      <iconSet iconSet="3Symbols" showValue="0">
        <cfvo type="percent" val="0"/>
        <cfvo type="percent" val="33"/>
        <cfvo type="percent" val="67"/>
      </iconSet>
    </cfRule>
    <cfRule type="iconSet" priority="3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3622047244094499" right="0.23622047244094499" top="0.511811023622047" bottom="0.23622047244094499" header="0.31496062992126" footer="0.31496062992126"/>
  <pageSetup paperSize="9" scale="34" orientation="landscape" r:id="rId1"/>
  <headerFooter alignWithMargins="0">
    <oddFooter>&amp;L&amp;"B Nazanin,Bold"&amp;26مهر و امضاء کارفرما:&amp;R&amp;"B Nazanin,Bold"&amp;26مهر و امضاء مهندسین مشاور: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rightToLeft="1" view="pageBreakPreview" zoomScaleNormal="100" zoomScaleSheetLayoutView="100" workbookViewId="0">
      <selection activeCell="E8" sqref="E8"/>
    </sheetView>
  </sheetViews>
  <sheetFormatPr defaultColWidth="9.140625" defaultRowHeight="15"/>
  <cols>
    <col min="1" max="1" width="7.7109375" style="97" customWidth="1"/>
    <col min="2" max="2" width="17.42578125" style="97" customWidth="1"/>
    <col min="3" max="3" width="22.85546875" style="97" customWidth="1"/>
    <col min="4" max="4" width="16.28515625" style="97" customWidth="1"/>
    <col min="5" max="5" width="16.85546875" style="97" customWidth="1"/>
    <col min="6" max="6" width="18.42578125" style="97" customWidth="1"/>
    <col min="7" max="7" width="13.140625" style="97" customWidth="1"/>
    <col min="8" max="8" width="15.7109375" style="97" customWidth="1"/>
    <col min="9" max="16384" width="9.140625" style="97"/>
  </cols>
  <sheetData>
    <row r="1" spans="1:9" ht="29.25" customHeight="1">
      <c r="A1" s="607" t="s">
        <v>155</v>
      </c>
      <c r="B1" s="608"/>
      <c r="C1" s="608"/>
      <c r="D1" s="608"/>
      <c r="E1" s="608"/>
      <c r="F1" s="608"/>
      <c r="G1" s="611" t="str">
        <f>'1 خلاصه مالی صورت‌حساب'!E2</f>
        <v xml:space="preserve">دوره کارکرد : 1404/01/01   تا 1404/01/31 </v>
      </c>
      <c r="H1" s="612"/>
    </row>
    <row r="2" spans="1:9" ht="24.75" customHeight="1" thickBot="1">
      <c r="A2" s="609"/>
      <c r="B2" s="610"/>
      <c r="C2" s="610"/>
      <c r="D2" s="610"/>
      <c r="E2" s="610"/>
      <c r="F2" s="610"/>
      <c r="G2" s="613" t="str">
        <f>'1 خلاصه مالی صورت‌حساب'!A2</f>
        <v>صورت حساب  شماره :</v>
      </c>
      <c r="H2" s="614"/>
    </row>
    <row r="3" spans="1:9" ht="39.950000000000003" customHeight="1">
      <c r="A3" s="107" t="s">
        <v>2</v>
      </c>
      <c r="B3" s="106" t="s">
        <v>106</v>
      </c>
      <c r="C3" s="106" t="s">
        <v>113</v>
      </c>
      <c r="D3" s="148" t="s">
        <v>143</v>
      </c>
      <c r="E3" s="106" t="s">
        <v>4</v>
      </c>
      <c r="F3" s="106" t="s">
        <v>120</v>
      </c>
      <c r="G3" s="106" t="s">
        <v>107</v>
      </c>
      <c r="H3" s="108" t="s">
        <v>119</v>
      </c>
    </row>
    <row r="4" spans="1:9" ht="39.950000000000003" customHeight="1">
      <c r="A4" s="98">
        <v>1</v>
      </c>
      <c r="B4" s="102" t="s">
        <v>108</v>
      </c>
      <c r="C4" s="103" t="s">
        <v>114</v>
      </c>
      <c r="D4" s="103" t="s">
        <v>205</v>
      </c>
      <c r="E4" s="103">
        <v>1</v>
      </c>
      <c r="F4" s="103">
        <v>1</v>
      </c>
      <c r="G4" s="99">
        <v>20</v>
      </c>
      <c r="H4" s="109">
        <v>150</v>
      </c>
    </row>
    <row r="5" spans="1:9" ht="39.950000000000003" customHeight="1">
      <c r="A5" s="98">
        <v>2</v>
      </c>
      <c r="B5" s="102" t="s">
        <v>109</v>
      </c>
      <c r="C5" s="103" t="s">
        <v>115</v>
      </c>
      <c r="D5" s="103" t="s">
        <v>206</v>
      </c>
      <c r="E5" s="103">
        <v>1</v>
      </c>
      <c r="F5" s="103">
        <v>3</v>
      </c>
      <c r="G5" s="99">
        <v>15</v>
      </c>
      <c r="H5" s="109">
        <v>120</v>
      </c>
      <c r="I5" s="113"/>
    </row>
    <row r="6" spans="1:9" ht="39.950000000000003" customHeight="1">
      <c r="A6" s="98">
        <v>3</v>
      </c>
      <c r="B6" s="102" t="s">
        <v>110</v>
      </c>
      <c r="C6" s="103" t="s">
        <v>116</v>
      </c>
      <c r="D6" s="103" t="s">
        <v>207</v>
      </c>
      <c r="E6" s="103">
        <v>1</v>
      </c>
      <c r="F6" s="103">
        <v>3</v>
      </c>
      <c r="G6" s="99">
        <v>22</v>
      </c>
      <c r="H6" s="109">
        <v>176</v>
      </c>
      <c r="I6" s="113"/>
    </row>
    <row r="7" spans="1:9" ht="39.950000000000003" customHeight="1">
      <c r="A7" s="98">
        <v>4</v>
      </c>
      <c r="B7" s="102" t="s">
        <v>111</v>
      </c>
      <c r="C7" s="103" t="s">
        <v>117</v>
      </c>
      <c r="D7" s="103" t="s">
        <v>208</v>
      </c>
      <c r="E7" s="103">
        <v>1</v>
      </c>
      <c r="F7" s="103">
        <v>4</v>
      </c>
      <c r="G7" s="99">
        <v>23</v>
      </c>
      <c r="H7" s="109">
        <v>176</v>
      </c>
      <c r="I7" s="113"/>
    </row>
    <row r="8" spans="1:9" ht="39.950000000000003" customHeight="1" thickBot="1">
      <c r="A8" s="100">
        <v>5</v>
      </c>
      <c r="B8" s="104" t="s">
        <v>112</v>
      </c>
      <c r="C8" s="105" t="s">
        <v>118</v>
      </c>
      <c r="D8" s="105" t="s">
        <v>208</v>
      </c>
      <c r="E8" s="105">
        <v>2</v>
      </c>
      <c r="F8" s="105">
        <v>4</v>
      </c>
      <c r="G8" s="101">
        <v>23</v>
      </c>
      <c r="H8" s="110">
        <v>176</v>
      </c>
      <c r="I8" s="113"/>
    </row>
    <row r="9" spans="1:9" ht="25.5" customHeight="1">
      <c r="A9" s="112" t="s">
        <v>121</v>
      </c>
      <c r="H9" s="111"/>
    </row>
    <row r="10" spans="1:9" ht="22.5">
      <c r="A10" s="112" t="s">
        <v>179</v>
      </c>
    </row>
  </sheetData>
  <mergeCells count="3">
    <mergeCell ref="A1:F2"/>
    <mergeCell ref="G1:H1"/>
    <mergeCell ref="G2:H2"/>
  </mergeCells>
  <dataValidations count="1">
    <dataValidation type="whole" operator="lessThanOrEqual" allowBlank="1" showInputMessage="1" showErrorMessage="1" errorTitle="سقف 250 ساعت !!!" error="بر اساس بند 3-3-2-2-2 بخشنامه حداکثر ساعت کاری هر یک از عوامل 250 ساعت می‌باشد." sqref="H4:H8">
      <formula1>250</formula1>
    </dataValidation>
  </dataValidations>
  <printOptions horizontalCentered="1"/>
  <pageMargins left="0.23599999999999999" right="0.23599999999999999" top="0.5" bottom="0.23599999999999999" header="0.3" footer="0.3"/>
  <pageSetup paperSize="9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12"/>
  <sheetViews>
    <sheetView rightToLeft="1" tabSelected="1" view="pageBreakPreview" zoomScale="90" zoomScaleNormal="90" zoomScaleSheetLayoutView="90" workbookViewId="0">
      <selection activeCell="A7" sqref="A7:G7"/>
    </sheetView>
  </sheetViews>
  <sheetFormatPr defaultColWidth="9.140625" defaultRowHeight="15"/>
  <cols>
    <col min="1" max="6" width="20.7109375" style="13" customWidth="1"/>
    <col min="7" max="7" width="22.5703125" style="14" customWidth="1"/>
    <col min="8" max="8" width="18.7109375" style="19" customWidth="1"/>
    <col min="9" max="12" width="18.7109375" style="14" customWidth="1"/>
    <col min="13" max="13" width="18.7109375" style="13" customWidth="1"/>
    <col min="14" max="14" width="15.42578125" style="13" customWidth="1"/>
    <col min="15" max="16384" width="9.140625" style="13"/>
  </cols>
  <sheetData>
    <row r="1" spans="1:15" ht="33.75" customHeight="1" thickBot="1">
      <c r="A1" s="626" t="s">
        <v>148</v>
      </c>
      <c r="B1" s="627"/>
      <c r="C1" s="627"/>
      <c r="D1" s="627"/>
      <c r="E1" s="628"/>
      <c r="F1" s="619" t="str">
        <f>'1 خلاصه مالی صورت‌حساب'!E2</f>
        <v xml:space="preserve">دوره کارکرد : 1404/01/01   تا 1404/01/31 </v>
      </c>
      <c r="G1" s="620"/>
    </row>
    <row r="2" spans="1:15" ht="30" customHeight="1" thickBot="1">
      <c r="A2" s="629"/>
      <c r="B2" s="630"/>
      <c r="C2" s="630"/>
      <c r="D2" s="630"/>
      <c r="E2" s="631"/>
      <c r="F2" s="621" t="str">
        <f>'1 خلاصه مالی صورت‌حساب'!A2</f>
        <v>صورت حساب  شماره :</v>
      </c>
      <c r="G2" s="622"/>
    </row>
    <row r="3" spans="1:15" ht="30.75" customHeight="1" thickBot="1">
      <c r="A3" s="632"/>
      <c r="B3" s="633"/>
      <c r="C3" s="633"/>
      <c r="D3" s="633"/>
      <c r="E3" s="634"/>
      <c r="F3" s="621" t="s">
        <v>175</v>
      </c>
      <c r="G3" s="622"/>
    </row>
    <row r="4" spans="1:15" ht="18" customHeight="1">
      <c r="A4" s="39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155">
        <v>7</v>
      </c>
    </row>
    <row r="5" spans="1:15" ht="72.599999999999994" customHeight="1">
      <c r="A5" s="156" t="s">
        <v>198</v>
      </c>
      <c r="B5" s="149" t="s">
        <v>200</v>
      </c>
      <c r="C5" s="150" t="s">
        <v>149</v>
      </c>
      <c r="D5" s="150" t="s">
        <v>199</v>
      </c>
      <c r="E5" s="150" t="s">
        <v>150</v>
      </c>
      <c r="F5" s="150" t="s">
        <v>151</v>
      </c>
      <c r="G5" s="151" t="s">
        <v>152</v>
      </c>
      <c r="H5" s="47" t="s">
        <v>157</v>
      </c>
      <c r="I5" s="13"/>
      <c r="J5" s="13"/>
      <c r="K5" s="13"/>
      <c r="L5" s="13"/>
    </row>
    <row r="6" spans="1:15" ht="47.25" customHeight="1" thickBot="1">
      <c r="A6" s="157">
        <v>250000000000</v>
      </c>
      <c r="B6" s="236">
        <v>2850000000</v>
      </c>
      <c r="C6" s="152">
        <v>5434920000</v>
      </c>
      <c r="D6" s="235">
        <v>1.78</v>
      </c>
      <c r="E6" s="158">
        <v>1.25</v>
      </c>
      <c r="F6" s="158">
        <v>1.6</v>
      </c>
      <c r="G6" s="190">
        <v>1.33</v>
      </c>
      <c r="H6" s="13"/>
      <c r="I6" s="13"/>
      <c r="J6" s="13"/>
      <c r="K6" s="13"/>
      <c r="L6" s="13"/>
    </row>
    <row r="7" spans="1:15" ht="21" customHeight="1" thickBot="1">
      <c r="A7" s="623" t="s">
        <v>185</v>
      </c>
      <c r="B7" s="624"/>
      <c r="C7" s="624"/>
      <c r="D7" s="624"/>
      <c r="E7" s="624"/>
      <c r="F7" s="624"/>
      <c r="G7" s="625"/>
      <c r="H7" s="20"/>
      <c r="I7" s="20"/>
      <c r="J7" s="20"/>
      <c r="K7" s="20"/>
      <c r="L7" s="20"/>
      <c r="M7" s="21"/>
    </row>
    <row r="8" spans="1:15" ht="96.75" customHeight="1">
      <c r="A8" s="40" t="s">
        <v>145</v>
      </c>
      <c r="B8" s="153" t="s">
        <v>146</v>
      </c>
      <c r="C8" s="153" t="s">
        <v>83</v>
      </c>
      <c r="D8" s="153" t="s">
        <v>58</v>
      </c>
      <c r="E8" s="153" t="s">
        <v>36</v>
      </c>
      <c r="F8" s="153" t="s">
        <v>183</v>
      </c>
      <c r="G8" s="160" t="s">
        <v>181</v>
      </c>
      <c r="H8" s="159" t="s">
        <v>101</v>
      </c>
      <c r="I8" s="22"/>
      <c r="J8" s="22"/>
      <c r="K8" s="22"/>
      <c r="L8" s="13"/>
    </row>
    <row r="9" spans="1:15" ht="30" customHeight="1" thickBot="1">
      <c r="A9" s="189">
        <f>'ورودی محاسبات صورت وضعیت'!O52</f>
        <v>212267568383.14999</v>
      </c>
      <c r="B9" s="134">
        <f>'ورودی محاسبات صورت وضعیت'!O53</f>
        <v>199476918944.47</v>
      </c>
      <c r="C9" s="134">
        <f>A9-B9</f>
        <v>12790649438.679993</v>
      </c>
      <c r="D9" s="154">
        <f>ROUND(C9/A6,4)</f>
        <v>5.1200000000000002E-2</v>
      </c>
      <c r="E9" s="134">
        <f>D9*C$6</f>
        <v>278267904</v>
      </c>
      <c r="F9" s="134">
        <f>'2 خدمات ماهانه حین اجرا '!G41</f>
        <v>387422500</v>
      </c>
      <c r="G9" s="161">
        <f>IF(F9&gt;E9,E9+0.35*(F9-E9),F9+0.35*(E9-F9))</f>
        <v>316472012.60000002</v>
      </c>
      <c r="H9" s="13"/>
      <c r="I9" s="13"/>
      <c r="J9" s="13"/>
      <c r="K9" s="13"/>
      <c r="L9" s="13"/>
    </row>
    <row r="10" spans="1:15" ht="21" customHeight="1" thickBot="1">
      <c r="A10" s="623" t="s">
        <v>186</v>
      </c>
      <c r="B10" s="624"/>
      <c r="C10" s="624"/>
      <c r="D10" s="624"/>
      <c r="E10" s="624"/>
      <c r="F10" s="624"/>
      <c r="G10" s="625"/>
    </row>
    <row r="11" spans="1:15" s="19" customFormat="1" ht="73.5" customHeight="1">
      <c r="A11" s="40" t="s">
        <v>145</v>
      </c>
      <c r="B11" s="153" t="s">
        <v>146</v>
      </c>
      <c r="C11" s="153" t="s">
        <v>83</v>
      </c>
      <c r="D11" s="615" t="s">
        <v>98</v>
      </c>
      <c r="E11" s="616"/>
      <c r="F11" s="153" t="s">
        <v>184</v>
      </c>
      <c r="G11" s="160" t="s">
        <v>182</v>
      </c>
      <c r="H11" s="159" t="s">
        <v>101</v>
      </c>
      <c r="I11" s="14"/>
      <c r="J11" s="14"/>
      <c r="K11" s="14"/>
      <c r="L11" s="14"/>
      <c r="M11" s="13"/>
      <c r="N11" s="13"/>
      <c r="O11" s="13"/>
    </row>
    <row r="12" spans="1:15" ht="33.75" customHeight="1" thickBot="1">
      <c r="A12" s="189">
        <f>'ورودی محاسبات صورت وضعیت'!O52</f>
        <v>212267568383.14999</v>
      </c>
      <c r="B12" s="134">
        <f>'ورودی محاسبات صورت وضعیت'!O53</f>
        <v>199476918944.47</v>
      </c>
      <c r="C12" s="134">
        <f>A12-B12</f>
        <v>12790649438.679993</v>
      </c>
      <c r="D12" s="617">
        <f>8*((C12*D6/1000)^0.64)*E6*F6*G6*1.792*1000</f>
        <v>1949798320.3964984</v>
      </c>
      <c r="E12" s="618"/>
      <c r="F12" s="134">
        <f>'3 خدمات فنی کارگاهی'!W19</f>
        <v>4070864000</v>
      </c>
      <c r="G12" s="161">
        <f>MAX(IF(D12&gt;2*B6,IF(F12&gt;=D12,IF(F12&lt;3.5*D12,D12+0.4*(F12-D12),2*D12),IF(F12&lt;0.5*D12,F12,F12+0.4*(D12-F12))),IF(F12&gt;=D12,D12+0.4*(F12-D12),IF(F12&lt;0.5*D12,F12,F12+0.4*(D12-F12)))),SUM('3 خدمات فنی کارگاهی'!G7:G16))</f>
        <v>2798224592.2378988</v>
      </c>
    </row>
  </sheetData>
  <mergeCells count="8">
    <mergeCell ref="D11:E11"/>
    <mergeCell ref="D12:E12"/>
    <mergeCell ref="F1:G1"/>
    <mergeCell ref="F2:G2"/>
    <mergeCell ref="A7:G7"/>
    <mergeCell ref="A10:G10"/>
    <mergeCell ref="A1:E3"/>
    <mergeCell ref="F3:G3"/>
  </mergeCells>
  <printOptions horizontalCentered="1"/>
  <pageMargins left="0.23622047244094499" right="0.23622047244094499" top="0.511811023622047" bottom="0.23622047244094499" header="0.31496062992126" footer="0.31496062992126"/>
  <pageSetup paperSize="9" scale="99" orientation="landscape" r:id="rId1"/>
  <headerFooter alignWithMargins="0">
    <oddFooter>&amp;L&amp;"B Nazanin,Bold"&amp;14مهر و امضاء کارفرما&amp;R&amp;"B Nazanin,Bold"&amp;14مهر و امضاء مهندسین مشاور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rightToLeft="1" view="pageBreakPreview" zoomScale="55" zoomScaleNormal="90" zoomScaleSheetLayoutView="55" workbookViewId="0">
      <selection activeCell="H5" sqref="H5:K8"/>
    </sheetView>
  </sheetViews>
  <sheetFormatPr defaultColWidth="9.140625" defaultRowHeight="29.25" customHeight="1"/>
  <cols>
    <col min="1" max="1" width="34.140625" style="1" customWidth="1"/>
    <col min="2" max="2" width="23" style="1" customWidth="1"/>
    <col min="3" max="3" width="24.140625" style="1" customWidth="1"/>
    <col min="4" max="4" width="11.42578125" style="2" customWidth="1"/>
    <col min="5" max="5" width="11.42578125" style="1" customWidth="1"/>
    <col min="6" max="6" width="10.140625" style="1" customWidth="1"/>
    <col min="7" max="7" width="44" style="1" customWidth="1"/>
    <col min="8" max="8" width="9.28515625" style="1" customWidth="1"/>
    <col min="9" max="9" width="9.5703125" style="1" customWidth="1"/>
    <col min="10" max="11" width="9.28515625" style="1" customWidth="1"/>
    <col min="12" max="13" width="9.85546875" style="1" customWidth="1"/>
    <col min="14" max="14" width="6.42578125" style="1" customWidth="1"/>
    <col min="15" max="15" width="9.42578125" style="1" customWidth="1"/>
    <col min="16" max="16" width="14" style="1" customWidth="1"/>
    <col min="17" max="17" width="11.5703125" style="1" customWidth="1"/>
    <col min="18" max="18" width="14.5703125" style="1" customWidth="1"/>
    <col min="19" max="19" width="10.7109375" style="1" customWidth="1"/>
    <col min="20" max="20" width="41.140625" style="1" customWidth="1"/>
    <col min="21" max="21" width="11.85546875" style="1" customWidth="1"/>
    <col min="22" max="22" width="12.42578125" style="1" customWidth="1"/>
    <col min="23" max="23" width="26.5703125" style="1" customWidth="1"/>
    <col min="24" max="24" width="15.28515625" style="1" hidden="1" customWidth="1"/>
    <col min="25" max="25" width="24.140625" style="1" customWidth="1"/>
    <col min="26" max="26" width="16.42578125" style="1" hidden="1" customWidth="1"/>
    <col min="27" max="27" width="35.140625" style="1" customWidth="1"/>
    <col min="28" max="28" width="39.5703125" customWidth="1"/>
    <col min="29" max="16384" width="9.140625" style="1"/>
  </cols>
  <sheetData>
    <row r="1" spans="1:27" ht="65.099999999999994" customHeight="1" thickBot="1">
      <c r="A1" s="588" t="s">
        <v>84</v>
      </c>
      <c r="B1" s="589"/>
      <c r="C1" s="589"/>
      <c r="D1" s="589"/>
      <c r="E1" s="589"/>
      <c r="F1" s="589"/>
      <c r="G1" s="589"/>
      <c r="H1" s="589"/>
      <c r="I1" s="589"/>
      <c r="J1" s="589"/>
      <c r="K1" s="590"/>
      <c r="L1" s="422" t="str">
        <f>'1 خلاصه مالی صورت‌حساب'!E2</f>
        <v xml:space="preserve">دوره کارکرد : 1404/01/01   تا 1404/01/31 </v>
      </c>
      <c r="M1" s="423"/>
      <c r="N1" s="423"/>
      <c r="O1" s="423"/>
      <c r="P1" s="423"/>
      <c r="Q1" s="423"/>
      <c r="R1" s="424"/>
      <c r="U1" s="3"/>
      <c r="V1" s="3"/>
      <c r="W1" s="3"/>
      <c r="X1" s="3"/>
      <c r="Y1" s="3"/>
      <c r="Z1" s="3"/>
      <c r="AA1" s="4"/>
    </row>
    <row r="2" spans="1:27" ht="65.099999999999994" customHeight="1" thickBot="1">
      <c r="A2" s="591"/>
      <c r="B2" s="592"/>
      <c r="C2" s="592"/>
      <c r="D2" s="592"/>
      <c r="E2" s="592"/>
      <c r="F2" s="592"/>
      <c r="G2" s="592"/>
      <c r="H2" s="592"/>
      <c r="I2" s="592"/>
      <c r="J2" s="592"/>
      <c r="K2" s="593"/>
      <c r="L2" s="422" t="str">
        <f>'1 خلاصه مالی صورت‌حساب'!A2</f>
        <v>صورت حساب  شماره :</v>
      </c>
      <c r="M2" s="423"/>
      <c r="N2" s="423"/>
      <c r="O2" s="423"/>
      <c r="P2" s="423"/>
      <c r="Q2" s="423"/>
      <c r="R2" s="424"/>
      <c r="U2" s="3"/>
      <c r="V2" s="3"/>
      <c r="W2" s="3"/>
      <c r="X2" s="3"/>
      <c r="Y2" s="3"/>
      <c r="Z2" s="3"/>
      <c r="AA2" s="3"/>
    </row>
    <row r="3" spans="1:27" ht="64.5" customHeight="1" thickBot="1">
      <c r="A3" s="594"/>
      <c r="B3" s="595"/>
      <c r="C3" s="595"/>
      <c r="D3" s="595"/>
      <c r="E3" s="595"/>
      <c r="F3" s="595"/>
      <c r="G3" s="595"/>
      <c r="H3" s="595"/>
      <c r="I3" s="595"/>
      <c r="J3" s="595"/>
      <c r="K3" s="596"/>
      <c r="L3" s="422" t="s">
        <v>174</v>
      </c>
      <c r="M3" s="423"/>
      <c r="N3" s="423"/>
      <c r="O3" s="423"/>
      <c r="P3" s="423"/>
      <c r="Q3" s="423"/>
      <c r="R3" s="424"/>
    </row>
    <row r="4" spans="1:27" ht="39.950000000000003" customHeight="1" thickBot="1">
      <c r="A4" s="176" t="s">
        <v>3</v>
      </c>
      <c r="B4" s="536" t="s">
        <v>11</v>
      </c>
      <c r="C4" s="536"/>
      <c r="D4" s="536"/>
      <c r="E4" s="536"/>
      <c r="F4" s="536"/>
      <c r="G4" s="536"/>
      <c r="H4" s="635" t="s">
        <v>6</v>
      </c>
      <c r="I4" s="635"/>
      <c r="J4" s="635"/>
      <c r="K4" s="635"/>
      <c r="L4" s="636" t="s">
        <v>0</v>
      </c>
      <c r="M4" s="636"/>
      <c r="N4" s="636"/>
      <c r="O4" s="636"/>
      <c r="P4" s="636" t="s">
        <v>1</v>
      </c>
      <c r="Q4" s="636"/>
      <c r="R4" s="637"/>
    </row>
    <row r="5" spans="1:27" ht="39.950000000000003" customHeight="1">
      <c r="A5" s="12">
        <v>501010000</v>
      </c>
      <c r="B5" s="638" t="s">
        <v>12</v>
      </c>
      <c r="C5" s="638"/>
      <c r="D5" s="638"/>
      <c r="E5" s="638"/>
      <c r="F5" s="638"/>
      <c r="G5" s="638"/>
      <c r="H5" s="639">
        <v>174300000</v>
      </c>
      <c r="I5" s="639"/>
      <c r="J5" s="639"/>
      <c r="K5" s="639"/>
      <c r="L5" s="640">
        <v>0</v>
      </c>
      <c r="M5" s="640"/>
      <c r="N5" s="640"/>
      <c r="O5" s="640"/>
      <c r="P5" s="641">
        <f t="shared" ref="P5:P12" si="0">H5*L5</f>
        <v>0</v>
      </c>
      <c r="Q5" s="641"/>
      <c r="R5" s="642"/>
      <c r="S5" s="49" t="s">
        <v>95</v>
      </c>
      <c r="T5" s="27"/>
    </row>
    <row r="6" spans="1:27" ht="39.950000000000003" customHeight="1">
      <c r="A6" s="10">
        <v>501020000</v>
      </c>
      <c r="B6" s="651" t="s">
        <v>13</v>
      </c>
      <c r="C6" s="651">
        <v>2</v>
      </c>
      <c r="D6" s="651"/>
      <c r="E6" s="651"/>
      <c r="F6" s="651"/>
      <c r="G6" s="651"/>
      <c r="H6" s="652">
        <v>43540000</v>
      </c>
      <c r="I6" s="652"/>
      <c r="J6" s="652"/>
      <c r="K6" s="652"/>
      <c r="L6" s="653">
        <v>0</v>
      </c>
      <c r="M6" s="653"/>
      <c r="N6" s="653"/>
      <c r="O6" s="653"/>
      <c r="P6" s="643">
        <f t="shared" si="0"/>
        <v>0</v>
      </c>
      <c r="Q6" s="643"/>
      <c r="R6" s="644"/>
      <c r="S6" s="49" t="s">
        <v>95</v>
      </c>
    </row>
    <row r="7" spans="1:27" ht="39.950000000000003" customHeight="1">
      <c r="A7" s="10">
        <v>501030000</v>
      </c>
      <c r="B7" s="651" t="s">
        <v>19</v>
      </c>
      <c r="C7" s="651">
        <v>3</v>
      </c>
      <c r="D7" s="651"/>
      <c r="E7" s="651"/>
      <c r="F7" s="651"/>
      <c r="G7" s="651"/>
      <c r="H7" s="652">
        <v>21140000</v>
      </c>
      <c r="I7" s="652"/>
      <c r="J7" s="652"/>
      <c r="K7" s="652"/>
      <c r="L7" s="653">
        <v>0</v>
      </c>
      <c r="M7" s="653"/>
      <c r="N7" s="653"/>
      <c r="O7" s="653"/>
      <c r="P7" s="643">
        <f t="shared" si="0"/>
        <v>0</v>
      </c>
      <c r="Q7" s="643"/>
      <c r="R7" s="644"/>
      <c r="S7" s="49" t="s">
        <v>95</v>
      </c>
      <c r="T7" s="27"/>
    </row>
    <row r="8" spans="1:27" ht="39.950000000000003" customHeight="1">
      <c r="A8" s="10">
        <v>501040000</v>
      </c>
      <c r="B8" s="651" t="s">
        <v>14</v>
      </c>
      <c r="C8" s="651">
        <v>4</v>
      </c>
      <c r="D8" s="651"/>
      <c r="E8" s="651"/>
      <c r="F8" s="651"/>
      <c r="G8" s="651"/>
      <c r="H8" s="652">
        <v>323540000</v>
      </c>
      <c r="I8" s="652"/>
      <c r="J8" s="652"/>
      <c r="K8" s="652"/>
      <c r="L8" s="653">
        <v>0</v>
      </c>
      <c r="M8" s="653"/>
      <c r="N8" s="653"/>
      <c r="O8" s="653"/>
      <c r="P8" s="643">
        <f t="shared" si="0"/>
        <v>0</v>
      </c>
      <c r="Q8" s="643"/>
      <c r="R8" s="644"/>
      <c r="S8" s="49" t="s">
        <v>96</v>
      </c>
    </row>
    <row r="9" spans="1:27" ht="39.950000000000003" customHeight="1">
      <c r="A9" s="10">
        <v>501050000</v>
      </c>
      <c r="B9" s="651" t="s">
        <v>15</v>
      </c>
      <c r="C9" s="651">
        <v>5</v>
      </c>
      <c r="D9" s="651"/>
      <c r="E9" s="651"/>
      <c r="F9" s="651"/>
      <c r="G9" s="651"/>
      <c r="H9" s="652">
        <v>0</v>
      </c>
      <c r="I9" s="652"/>
      <c r="J9" s="652"/>
      <c r="K9" s="652"/>
      <c r="L9" s="653">
        <v>0</v>
      </c>
      <c r="M9" s="653"/>
      <c r="N9" s="653"/>
      <c r="O9" s="653"/>
      <c r="P9" s="643">
        <f t="shared" si="0"/>
        <v>0</v>
      </c>
      <c r="Q9" s="643"/>
      <c r="R9" s="644"/>
      <c r="S9" s="49" t="s">
        <v>96</v>
      </c>
    </row>
    <row r="10" spans="1:27" ht="39.950000000000003" customHeight="1">
      <c r="A10" s="10">
        <v>501060000</v>
      </c>
      <c r="B10" s="651" t="s">
        <v>16</v>
      </c>
      <c r="C10" s="651">
        <v>1</v>
      </c>
      <c r="D10" s="651"/>
      <c r="E10" s="651"/>
      <c r="F10" s="651"/>
      <c r="G10" s="651"/>
      <c r="H10" s="652">
        <v>0</v>
      </c>
      <c r="I10" s="652"/>
      <c r="J10" s="652"/>
      <c r="K10" s="652"/>
      <c r="L10" s="653">
        <v>0</v>
      </c>
      <c r="M10" s="653"/>
      <c r="N10" s="653"/>
      <c r="O10" s="653"/>
      <c r="P10" s="643">
        <f t="shared" si="0"/>
        <v>0</v>
      </c>
      <c r="Q10" s="643"/>
      <c r="R10" s="644"/>
      <c r="S10" s="49" t="s">
        <v>96</v>
      </c>
    </row>
    <row r="11" spans="1:27" ht="39.950000000000003" customHeight="1">
      <c r="A11" s="10">
        <v>501070000</v>
      </c>
      <c r="B11" s="651" t="s">
        <v>17</v>
      </c>
      <c r="C11" s="651">
        <v>2</v>
      </c>
      <c r="D11" s="651"/>
      <c r="E11" s="651"/>
      <c r="F11" s="651"/>
      <c r="G11" s="651"/>
      <c r="H11" s="652">
        <v>0</v>
      </c>
      <c r="I11" s="652"/>
      <c r="J11" s="652"/>
      <c r="K11" s="652"/>
      <c r="L11" s="653">
        <v>0</v>
      </c>
      <c r="M11" s="653"/>
      <c r="N11" s="653"/>
      <c r="O11" s="653"/>
      <c r="P11" s="643">
        <f t="shared" si="0"/>
        <v>0</v>
      </c>
      <c r="Q11" s="643"/>
      <c r="R11" s="644"/>
      <c r="S11" s="49" t="s">
        <v>96</v>
      </c>
    </row>
    <row r="12" spans="1:27" ht="39.950000000000003" customHeight="1" thickBot="1">
      <c r="A12" s="11">
        <v>501080000</v>
      </c>
      <c r="B12" s="645" t="s">
        <v>18</v>
      </c>
      <c r="C12" s="645">
        <v>3</v>
      </c>
      <c r="D12" s="645"/>
      <c r="E12" s="645"/>
      <c r="F12" s="645"/>
      <c r="G12" s="645"/>
      <c r="H12" s="654">
        <v>0</v>
      </c>
      <c r="I12" s="654"/>
      <c r="J12" s="654"/>
      <c r="K12" s="654"/>
      <c r="L12" s="655">
        <v>0</v>
      </c>
      <c r="M12" s="655"/>
      <c r="N12" s="655"/>
      <c r="O12" s="655"/>
      <c r="P12" s="656">
        <f t="shared" si="0"/>
        <v>0</v>
      </c>
      <c r="Q12" s="656"/>
      <c r="R12" s="657"/>
      <c r="S12" s="49" t="s">
        <v>96</v>
      </c>
    </row>
    <row r="13" spans="1:27" ht="47.25" customHeight="1" thickBot="1">
      <c r="A13" s="646" t="s">
        <v>187</v>
      </c>
      <c r="B13" s="647"/>
      <c r="C13" s="647"/>
      <c r="D13" s="647"/>
      <c r="E13" s="647"/>
      <c r="F13" s="647"/>
      <c r="G13" s="647"/>
      <c r="H13" s="647"/>
      <c r="I13" s="647"/>
      <c r="J13" s="647"/>
      <c r="K13" s="647"/>
      <c r="L13" s="647"/>
      <c r="M13" s="647"/>
      <c r="N13" s="647"/>
      <c r="O13" s="648"/>
      <c r="P13" s="649">
        <f>SUM(P5:R12)</f>
        <v>0</v>
      </c>
      <c r="Q13" s="649"/>
      <c r="R13" s="650"/>
    </row>
  </sheetData>
  <mergeCells count="42">
    <mergeCell ref="B11:G11"/>
    <mergeCell ref="H11:K11"/>
    <mergeCell ref="L11:O11"/>
    <mergeCell ref="P11:R11"/>
    <mergeCell ref="B10:G10"/>
    <mergeCell ref="H10:K10"/>
    <mergeCell ref="L10:O10"/>
    <mergeCell ref="P10:R10"/>
    <mergeCell ref="B8:G8"/>
    <mergeCell ref="H8:K8"/>
    <mergeCell ref="L8:O8"/>
    <mergeCell ref="P8:R8"/>
    <mergeCell ref="B9:G9"/>
    <mergeCell ref="B12:G12"/>
    <mergeCell ref="A13:O13"/>
    <mergeCell ref="P13:R13"/>
    <mergeCell ref="B6:G6"/>
    <mergeCell ref="H6:K6"/>
    <mergeCell ref="L6:O6"/>
    <mergeCell ref="P6:R6"/>
    <mergeCell ref="B7:G7"/>
    <mergeCell ref="H7:K7"/>
    <mergeCell ref="L7:O7"/>
    <mergeCell ref="H12:K12"/>
    <mergeCell ref="L12:O12"/>
    <mergeCell ref="P12:R12"/>
    <mergeCell ref="H9:K9"/>
    <mergeCell ref="L9:O9"/>
    <mergeCell ref="P9:R9"/>
    <mergeCell ref="B5:G5"/>
    <mergeCell ref="H5:K5"/>
    <mergeCell ref="L5:O5"/>
    <mergeCell ref="P5:R5"/>
    <mergeCell ref="P7:R7"/>
    <mergeCell ref="L1:R1"/>
    <mergeCell ref="L2:R2"/>
    <mergeCell ref="B4:G4"/>
    <mergeCell ref="H4:K4"/>
    <mergeCell ref="L4:O4"/>
    <mergeCell ref="P4:R4"/>
    <mergeCell ref="A1:K3"/>
    <mergeCell ref="L3:R3"/>
  </mergeCells>
  <printOptions horizontalCentered="1"/>
  <pageMargins left="0.23622047244094499" right="0.23622047244094499" top="0.511811023622047" bottom="0.23622047244094499" header="0.31496062992126" footer="0.31496062992126"/>
  <pageSetup paperSize="9" scale="53" orientation="landscape" r:id="rId1"/>
  <headerFooter alignWithMargins="0">
    <oddFooter>&amp;L&amp;"B Nazanin,Bold"&amp;26مهر و امضاء کارفرما&amp;R&amp;"B Nazanin,Bold"&amp;26مهر و امضاء مهندسین مشاور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5810</Zabeteh>
    <dlcnt xmlns="57cc77e0-a3cd-49e6-ad4b-89ed8cc4558b">4076</dlc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8183A9-0211-467E-A2C3-B1362A5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3d1fc-795f-4e02-92df-78b00a4d52ea"/>
    <ds:schemaRef ds:uri="57cc77e0-a3cd-49e6-ad4b-89ed8cc45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E17CFB-CDDB-451C-B069-9ED9EEF24CD4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0ed3d1fc-795f-4e02-92df-78b00a4d52ea"/>
    <ds:schemaRef ds:uri="http://schemas.microsoft.com/office/infopath/2007/PartnerControls"/>
    <ds:schemaRef ds:uri="http://schemas.openxmlformats.org/package/2006/metadata/core-properties"/>
    <ds:schemaRef ds:uri="57cc77e0-a3cd-49e6-ad4b-89ed8cc4558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5347E2-1CEA-4E2A-9A0A-A46DE8D6A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ورودی محاسبات صورت وضعیت</vt:lpstr>
      <vt:lpstr>1 خلاصه مالی صورت‌حساب</vt:lpstr>
      <vt:lpstr>2 خدمات ماهانه حین اجرا </vt:lpstr>
      <vt:lpstr>3 خدمات فنی کارگاهی</vt:lpstr>
      <vt:lpstr>رتبه و طبقه شغلی</vt:lpstr>
      <vt:lpstr>4 پرداخت ماهانه و کارگاهی</vt:lpstr>
      <vt:lpstr>5 پرداخت پشتیبانی</vt:lpstr>
      <vt:lpstr>'1 خلاصه مالی صورت‌حساب'!Print_Area</vt:lpstr>
      <vt:lpstr>'2 خدمات ماهانه حین اجرا '!Print_Area</vt:lpstr>
      <vt:lpstr>'3 خدمات فنی کارگاهی'!Print_Area</vt:lpstr>
      <vt:lpstr>'4 پرداخت ماهانه و کارگاهی'!Print_Area</vt:lpstr>
      <vt:lpstr>'5 پرداخت پشتیبانی'!Print_Area</vt:lpstr>
      <vt:lpstr>'رتبه و طبقه شغلی'!Print_Area</vt:lpstr>
      <vt:lpstr>'ورودی محاسبات صورت وضعیت'!Print_Area</vt:lpstr>
      <vt:lpstr>'2 خدمات ماهانه حین اجرا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صورت‌حساب قرارداد نظارت نيمه‌كاره - 1404</dc:title>
  <dc:creator>سیما افشنگ</dc:creator>
  <cp:lastModifiedBy>فاطمه بابالو</cp:lastModifiedBy>
  <cp:lastPrinted>2019-07-06T06:05:06Z</cp:lastPrinted>
  <dcterms:created xsi:type="dcterms:W3CDTF">2009-10-03T04:53:28Z</dcterms:created>
  <dcterms:modified xsi:type="dcterms:W3CDTF">2025-08-04T05:08:29Z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311600</vt:r8>
  </property>
</Properties>
</file>